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C1FFAC2-466C-4A16-BCA6-BDE89F87C86A}" xr6:coauthVersionLast="47" xr6:coauthVersionMax="47" xr10:uidLastSave="{00000000-0000-0000-0000-000000000000}"/>
  <bookViews>
    <workbookView xWindow="-120" yWindow="-120" windowWidth="20730" windowHeight="11160" xr2:uid="{F5F5584F-1A0C-4DA8-BBF6-96D49E38298E}"/>
  </bookViews>
  <sheets>
    <sheet name="Hoja1" sheetId="1" r:id="rId1"/>
    <sheet name="Hoja3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5" i="1" l="1"/>
  <c r="S55" i="1"/>
  <c r="S48" i="1" s="1"/>
  <c r="S36" i="1" s="1"/>
  <c r="S35" i="1" s="1"/>
  <c r="W8" i="1"/>
  <c r="W9" i="1"/>
  <c r="V10" i="1"/>
  <c r="V11" i="1"/>
  <c r="T9" i="1"/>
  <c r="T8" i="1" s="1"/>
  <c r="Q76" i="1"/>
  <c r="Q21" i="1"/>
  <c r="Q9" i="1"/>
  <c r="Q8" i="1" s="1"/>
  <c r="P8" i="1"/>
  <c r="P9" i="1"/>
  <c r="O8" i="1"/>
  <c r="N8" i="1"/>
  <c r="N9" i="1"/>
  <c r="M76" i="1"/>
  <c r="M73" i="1"/>
  <c r="M49" i="1"/>
  <c r="M46" i="1"/>
  <c r="M10" i="1"/>
  <c r="M9" i="1" s="1"/>
  <c r="M8" i="1" s="1"/>
  <c r="M13" i="1"/>
  <c r="L76" i="1"/>
  <c r="L73" i="1"/>
  <c r="L55" i="1"/>
  <c r="L53" i="1"/>
  <c r="L49" i="1"/>
  <c r="L32" i="1"/>
  <c r="L31" i="1" s="1"/>
  <c r="L21" i="1"/>
  <c r="K11" i="1"/>
  <c r="L13" i="1"/>
  <c r="L12" i="1"/>
  <c r="V48" i="1"/>
  <c r="V36" i="1" s="1"/>
  <c r="V35" i="1" s="1"/>
  <c r="X55" i="1"/>
  <c r="W35" i="1"/>
  <c r="W36" i="1"/>
  <c r="W48" i="1"/>
  <c r="W37" i="1"/>
  <c r="V37" i="1"/>
  <c r="T35" i="1"/>
  <c r="T36" i="1"/>
  <c r="T48" i="1"/>
  <c r="T37" i="1"/>
  <c r="X48" i="1"/>
  <c r="X36" i="1" s="1"/>
  <c r="X78" i="1"/>
  <c r="X77" i="1"/>
  <c r="X37" i="1"/>
  <c r="U37" i="1"/>
  <c r="W11" i="1"/>
  <c r="W10" i="1" s="1"/>
  <c r="W55" i="1"/>
  <c r="S10" i="1"/>
  <c r="V13" i="1"/>
  <c r="Q13" i="1"/>
  <c r="R37" i="1"/>
  <c r="U59" i="1"/>
  <c r="W41" i="1"/>
  <c r="V9" i="1" l="1"/>
  <c r="V8" i="1" s="1"/>
  <c r="N10" i="1"/>
  <c r="L11" i="1"/>
  <c r="L10" i="1" s="1"/>
  <c r="L9" i="1" s="1"/>
  <c r="L8" i="1" s="1"/>
  <c r="Q37" i="1"/>
  <c r="M41" i="1" l="1"/>
  <c r="T41" i="1"/>
  <c r="P41" i="1"/>
  <c r="L48" i="1" l="1"/>
  <c r="M37" i="1"/>
  <c r="L38" i="1"/>
  <c r="N47" i="1"/>
  <c r="N45" i="1"/>
  <c r="N44" i="1"/>
  <c r="N40" i="1"/>
  <c r="V12" i="1"/>
  <c r="M12" i="1"/>
  <c r="M11" i="1" s="1"/>
  <c r="N11" i="1" s="1"/>
  <c r="W76" i="1"/>
  <c r="T55" i="1"/>
  <c r="M55" i="1"/>
  <c r="M48" i="1" s="1"/>
  <c r="N12" i="1" l="1"/>
  <c r="M36" i="1"/>
  <c r="M35" i="1" s="1"/>
  <c r="U52" i="1" l="1"/>
  <c r="U47" i="1"/>
  <c r="T46" i="1"/>
  <c r="U45" i="1"/>
  <c r="T38" i="1"/>
  <c r="T13" i="1"/>
  <c r="T12" i="1" s="1"/>
  <c r="T21" i="1"/>
  <c r="S76" i="1" l="1"/>
  <c r="U76" i="1" s="1"/>
  <c r="S73" i="1"/>
  <c r="S49" i="1"/>
  <c r="S41" i="1"/>
  <c r="S32" i="1"/>
  <c r="S21" i="1"/>
  <c r="S13" i="1"/>
  <c r="S12" i="1" s="1"/>
  <c r="S38" i="1"/>
  <c r="Q69" i="1"/>
  <c r="Q70" i="1"/>
  <c r="Q58" i="1"/>
  <c r="Q57" i="1"/>
  <c r="Q56" i="1"/>
  <c r="P53" i="1"/>
  <c r="P49" i="1"/>
  <c r="P46" i="1"/>
  <c r="Q46" i="1" s="1"/>
  <c r="Q40" i="1"/>
  <c r="P38" i="1"/>
  <c r="O76" i="1"/>
  <c r="O73" i="1"/>
  <c r="O49" i="1"/>
  <c r="O38" i="1"/>
  <c r="O37" i="1" s="1"/>
  <c r="O31" i="1"/>
  <c r="O21" i="1"/>
  <c r="O13" i="1"/>
  <c r="O12" i="1" s="1"/>
  <c r="S37" i="1" l="1"/>
  <c r="S11" i="1"/>
  <c r="O48" i="1"/>
  <c r="F48" i="3" l="1"/>
  <c r="K9" i="3"/>
  <c r="K10" i="3"/>
  <c r="K11" i="3"/>
  <c r="K12" i="3"/>
  <c r="K13" i="3"/>
  <c r="K14" i="3"/>
  <c r="K15" i="3"/>
  <c r="K16" i="3"/>
  <c r="K8" i="3"/>
  <c r="F64" i="3"/>
  <c r="F65" i="3"/>
  <c r="F67" i="3"/>
  <c r="F68" i="3"/>
  <c r="F63" i="3"/>
  <c r="F57" i="3"/>
  <c r="F58" i="3"/>
  <c r="F59" i="3"/>
  <c r="F60" i="3"/>
  <c r="F61" i="3"/>
  <c r="F62" i="3"/>
  <c r="F54" i="3"/>
  <c r="F55" i="3"/>
  <c r="F56" i="3"/>
  <c r="F53" i="3"/>
  <c r="F52" i="3"/>
  <c r="F45" i="3"/>
  <c r="F46" i="3"/>
  <c r="F47" i="3"/>
  <c r="F50" i="3"/>
  <c r="F44" i="3"/>
  <c r="F41" i="3"/>
  <c r="F42" i="3"/>
  <c r="F43" i="3"/>
  <c r="F39" i="3"/>
  <c r="F35" i="3"/>
  <c r="F31" i="3"/>
  <c r="F27" i="3"/>
  <c r="F23" i="3"/>
  <c r="F19" i="3"/>
  <c r="F15" i="3"/>
  <c r="F11" i="3"/>
  <c r="F9" i="3"/>
  <c r="F10" i="3"/>
  <c r="F12" i="3"/>
  <c r="F13" i="3"/>
  <c r="F14" i="3"/>
  <c r="F16" i="3"/>
  <c r="F17" i="3"/>
  <c r="F18" i="3"/>
  <c r="F20" i="3"/>
  <c r="F21" i="3"/>
  <c r="F22" i="3"/>
  <c r="F24" i="3"/>
  <c r="F25" i="3"/>
  <c r="F26" i="3"/>
  <c r="F28" i="3"/>
  <c r="F29" i="3"/>
  <c r="F30" i="3"/>
  <c r="F32" i="3"/>
  <c r="F33" i="3"/>
  <c r="F34" i="3"/>
  <c r="F36" i="3"/>
  <c r="F37" i="3"/>
  <c r="F38" i="3"/>
  <c r="F8" i="3"/>
  <c r="D75" i="3"/>
  <c r="F66" i="3" s="1"/>
  <c r="D55" i="3"/>
  <c r="F49" i="3" s="1"/>
  <c r="D41" i="3"/>
  <c r="N51" i="1"/>
  <c r="L41" i="1"/>
  <c r="L37" i="1" s="1"/>
  <c r="L36" i="1" s="1"/>
  <c r="L35" i="1" s="1"/>
  <c r="N76" i="1"/>
  <c r="D88" i="3" l="1"/>
  <c r="L89" i="1"/>
  <c r="L86" i="1"/>
  <c r="F40" i="3"/>
  <c r="F51" i="3"/>
  <c r="O11" i="1"/>
  <c r="O10" i="1" s="1"/>
  <c r="N57" i="1"/>
  <c r="N56" i="1"/>
  <c r="N49" i="1"/>
  <c r="N41" i="1"/>
  <c r="N39" i="1"/>
  <c r="N38" i="1"/>
  <c r="N35" i="1"/>
  <c r="N13" i="1"/>
  <c r="N68" i="1"/>
  <c r="N64" i="1"/>
  <c r="N60" i="1"/>
  <c r="N50" i="1"/>
  <c r="N43" i="1"/>
  <c r="N34" i="1"/>
  <c r="N30" i="1"/>
  <c r="N26" i="1"/>
  <c r="N22" i="1"/>
  <c r="N16" i="1"/>
  <c r="N15" i="1"/>
  <c r="N17" i="1"/>
  <c r="N19" i="1"/>
  <c r="N20" i="1"/>
  <c r="N23" i="1"/>
  <c r="N24" i="1"/>
  <c r="N25" i="1"/>
  <c r="N27" i="1"/>
  <c r="N28" i="1"/>
  <c r="N29" i="1"/>
  <c r="N33" i="1"/>
  <c r="N42" i="1"/>
  <c r="N46" i="1"/>
  <c r="N53" i="1"/>
  <c r="N54" i="1"/>
  <c r="N58" i="1"/>
  <c r="N59" i="1"/>
  <c r="N61" i="1"/>
  <c r="N62" i="1"/>
  <c r="N63" i="1"/>
  <c r="N65" i="1"/>
  <c r="N66" i="1"/>
  <c r="N67" i="1"/>
  <c r="N74" i="1"/>
  <c r="N75" i="1"/>
  <c r="N77" i="1"/>
  <c r="N78" i="1"/>
  <c r="N81" i="1"/>
  <c r="N84" i="1"/>
  <c r="N83" i="1" s="1"/>
  <c r="N79" i="1" s="1"/>
  <c r="O18" i="1"/>
  <c r="O81" i="1"/>
  <c r="O80" i="1" s="1"/>
  <c r="O84" i="1"/>
  <c r="O83" i="1" s="1"/>
  <c r="Q68" i="1"/>
  <c r="Q64" i="1"/>
  <c r="Q60" i="1"/>
  <c r="Q50" i="1"/>
  <c r="Q43" i="1"/>
  <c r="Q34" i="1"/>
  <c r="R34" i="1" s="1"/>
  <c r="Q30" i="1"/>
  <c r="Q26" i="1"/>
  <c r="Q22" i="1"/>
  <c r="K89" i="1"/>
  <c r="K86" i="1"/>
  <c r="X85" i="1"/>
  <c r="U85" i="1"/>
  <c r="Q85" i="1"/>
  <c r="J85" i="1"/>
  <c r="J84" i="1" s="1"/>
  <c r="W84" i="1"/>
  <c r="V84" i="1"/>
  <c r="V83" i="1" s="1"/>
  <c r="T84" i="1"/>
  <c r="T83" i="1" s="1"/>
  <c r="S84" i="1"/>
  <c r="P84" i="1"/>
  <c r="P83" i="1" s="1"/>
  <c r="M84" i="1"/>
  <c r="M83" i="1" s="1"/>
  <c r="I84" i="1"/>
  <c r="I83" i="1" s="1"/>
  <c r="H84" i="1"/>
  <c r="H83" i="1" s="1"/>
  <c r="G84" i="1"/>
  <c r="G83" i="1" s="1"/>
  <c r="F84" i="1"/>
  <c r="F83" i="1" s="1"/>
  <c r="E84" i="1"/>
  <c r="E83" i="1" s="1"/>
  <c r="D84" i="1"/>
  <c r="D83" i="1" s="1"/>
  <c r="X82" i="1"/>
  <c r="U82" i="1"/>
  <c r="Q82" i="1"/>
  <c r="J82" i="1"/>
  <c r="J81" i="1" s="1"/>
  <c r="W81" i="1"/>
  <c r="V81" i="1"/>
  <c r="V80" i="1" s="1"/>
  <c r="T81" i="1"/>
  <c r="T80" i="1" s="1"/>
  <c r="S81" i="1"/>
  <c r="S80" i="1" s="1"/>
  <c r="P81" i="1"/>
  <c r="P80" i="1" s="1"/>
  <c r="M81" i="1"/>
  <c r="M80" i="1" s="1"/>
  <c r="I81" i="1"/>
  <c r="I80" i="1" s="1"/>
  <c r="H81" i="1"/>
  <c r="H80" i="1" s="1"/>
  <c r="G81" i="1"/>
  <c r="G80" i="1" s="1"/>
  <c r="F81" i="1"/>
  <c r="F80" i="1" s="1"/>
  <c r="E81" i="1"/>
  <c r="E80" i="1" s="1"/>
  <c r="D81" i="1"/>
  <c r="D80" i="1" s="1"/>
  <c r="R78" i="1"/>
  <c r="R77" i="1"/>
  <c r="J76" i="1"/>
  <c r="I76" i="1"/>
  <c r="I48" i="1" s="1"/>
  <c r="H76" i="1"/>
  <c r="H48" i="1" s="1"/>
  <c r="G76" i="1"/>
  <c r="G48" i="1" s="1"/>
  <c r="F76" i="1"/>
  <c r="F48" i="1" s="1"/>
  <c r="E76" i="1"/>
  <c r="E48" i="1" s="1"/>
  <c r="D76" i="1"/>
  <c r="D48" i="1" s="1"/>
  <c r="X75" i="1"/>
  <c r="U75" i="1"/>
  <c r="Q75" i="1"/>
  <c r="X74" i="1"/>
  <c r="U74" i="1"/>
  <c r="Q74" i="1"/>
  <c r="N73" i="1"/>
  <c r="J73" i="1"/>
  <c r="X68" i="1"/>
  <c r="U68" i="1"/>
  <c r="X67" i="1"/>
  <c r="U67" i="1"/>
  <c r="Q67" i="1"/>
  <c r="X66" i="1"/>
  <c r="U66" i="1"/>
  <c r="X65" i="1"/>
  <c r="U65" i="1"/>
  <c r="Q65" i="1"/>
  <c r="X64" i="1"/>
  <c r="U64" i="1"/>
  <c r="X63" i="1"/>
  <c r="U63" i="1"/>
  <c r="Q63" i="1"/>
  <c r="X62" i="1"/>
  <c r="U62" i="1"/>
  <c r="Q62" i="1"/>
  <c r="X61" i="1"/>
  <c r="U61" i="1"/>
  <c r="Q61" i="1"/>
  <c r="X60" i="1"/>
  <c r="U60" i="1"/>
  <c r="X59" i="1"/>
  <c r="Q59" i="1"/>
  <c r="X58" i="1"/>
  <c r="U58" i="1"/>
  <c r="J55" i="1"/>
  <c r="X54" i="1"/>
  <c r="U54" i="1"/>
  <c r="Q54" i="1"/>
  <c r="R54" i="1" s="1"/>
  <c r="W53" i="1"/>
  <c r="J53" i="1"/>
  <c r="X51" i="1"/>
  <c r="U51" i="1"/>
  <c r="Q51" i="1"/>
  <c r="X50" i="1"/>
  <c r="U50" i="1"/>
  <c r="J49" i="1"/>
  <c r="X46" i="1"/>
  <c r="U46" i="1"/>
  <c r="J46" i="1"/>
  <c r="X43" i="1"/>
  <c r="U43" i="1"/>
  <c r="X42" i="1"/>
  <c r="U42" i="1"/>
  <c r="Q42" i="1"/>
  <c r="J41" i="1"/>
  <c r="X39" i="1"/>
  <c r="U39" i="1"/>
  <c r="Q39" i="1"/>
  <c r="J38" i="1"/>
  <c r="I37" i="1"/>
  <c r="H37" i="1"/>
  <c r="G37" i="1"/>
  <c r="F37" i="1"/>
  <c r="E37" i="1"/>
  <c r="D37" i="1"/>
  <c r="X34" i="1"/>
  <c r="U34" i="1"/>
  <c r="X33" i="1"/>
  <c r="U33" i="1"/>
  <c r="Q33" i="1"/>
  <c r="J33" i="1"/>
  <c r="W32" i="1"/>
  <c r="W31" i="1" s="1"/>
  <c r="T32" i="1"/>
  <c r="T31" i="1" s="1"/>
  <c r="T11" i="1" s="1"/>
  <c r="T10" i="1" s="1"/>
  <c r="M32" i="1"/>
  <c r="M31" i="1" s="1"/>
  <c r="I32" i="1"/>
  <c r="I31" i="1" s="1"/>
  <c r="H32" i="1"/>
  <c r="H31" i="1" s="1"/>
  <c r="G32" i="1"/>
  <c r="G31" i="1" s="1"/>
  <c r="F32" i="1"/>
  <c r="F31" i="1" s="1"/>
  <c r="E32" i="1"/>
  <c r="E31" i="1" s="1"/>
  <c r="D32" i="1"/>
  <c r="D31" i="1" s="1"/>
  <c r="X30" i="1"/>
  <c r="U30" i="1"/>
  <c r="J30" i="1"/>
  <c r="X29" i="1"/>
  <c r="U29" i="1"/>
  <c r="Q29" i="1"/>
  <c r="J29" i="1"/>
  <c r="X28" i="1"/>
  <c r="U28" i="1"/>
  <c r="Q28" i="1"/>
  <c r="J28" i="1"/>
  <c r="X27" i="1"/>
  <c r="U27" i="1"/>
  <c r="Q27" i="1"/>
  <c r="J27" i="1"/>
  <c r="X26" i="1"/>
  <c r="U26" i="1"/>
  <c r="J26" i="1"/>
  <c r="X25" i="1"/>
  <c r="U25" i="1"/>
  <c r="Q25" i="1"/>
  <c r="J25" i="1"/>
  <c r="X24" i="1"/>
  <c r="U24" i="1"/>
  <c r="Q24" i="1"/>
  <c r="J24" i="1"/>
  <c r="X23" i="1"/>
  <c r="U23" i="1"/>
  <c r="Q23" i="1"/>
  <c r="J23" i="1"/>
  <c r="X22" i="1"/>
  <c r="U22" i="1"/>
  <c r="J22" i="1"/>
  <c r="W21" i="1"/>
  <c r="P21" i="1"/>
  <c r="M21" i="1"/>
  <c r="N21" i="1" s="1"/>
  <c r="I21" i="1"/>
  <c r="H21" i="1"/>
  <c r="G21" i="1"/>
  <c r="F21" i="1"/>
  <c r="E21" i="1"/>
  <c r="D21" i="1"/>
  <c r="X20" i="1"/>
  <c r="U20" i="1"/>
  <c r="Q20" i="1"/>
  <c r="J20" i="1"/>
  <c r="R20" i="1" s="1"/>
  <c r="X19" i="1"/>
  <c r="U19" i="1"/>
  <c r="Q19" i="1"/>
  <c r="J19" i="1"/>
  <c r="V18" i="1"/>
  <c r="X18" i="1" s="1"/>
  <c r="S18" i="1"/>
  <c r="P18" i="1"/>
  <c r="M18" i="1"/>
  <c r="N18" i="1" s="1"/>
  <c r="I18" i="1"/>
  <c r="H18" i="1"/>
  <c r="G18" i="1"/>
  <c r="F18" i="1"/>
  <c r="E18" i="1"/>
  <c r="D18" i="1"/>
  <c r="X17" i="1"/>
  <c r="U17" i="1"/>
  <c r="Q17" i="1"/>
  <c r="J17" i="1"/>
  <c r="X16" i="1"/>
  <c r="U16" i="1"/>
  <c r="Q16" i="1"/>
  <c r="J16" i="1"/>
  <c r="X15" i="1"/>
  <c r="U15" i="1"/>
  <c r="Q15" i="1"/>
  <c r="J15" i="1"/>
  <c r="X14" i="1"/>
  <c r="U14" i="1"/>
  <c r="J14" i="1"/>
  <c r="W13" i="1"/>
  <c r="W12" i="1" s="1"/>
  <c r="P13" i="1"/>
  <c r="P12" i="1" s="1"/>
  <c r="I13" i="1"/>
  <c r="H13" i="1"/>
  <c r="G13" i="1"/>
  <c r="F13" i="1"/>
  <c r="E13" i="1"/>
  <c r="D13" i="1"/>
  <c r="N48" i="1" l="1"/>
  <c r="N37" i="1"/>
  <c r="N55" i="1"/>
  <c r="Q41" i="1"/>
  <c r="R41" i="1" s="1"/>
  <c r="U55" i="1"/>
  <c r="U48" i="1" s="1"/>
  <c r="U36" i="1" s="1"/>
  <c r="U31" i="1"/>
  <c r="Q38" i="1"/>
  <c r="R38" i="1" s="1"/>
  <c r="E12" i="1"/>
  <c r="E11" i="1" s="1"/>
  <c r="E10" i="1" s="1"/>
  <c r="H12" i="1"/>
  <c r="H11" i="1" s="1"/>
  <c r="H10" i="1" s="1"/>
  <c r="Y15" i="1"/>
  <c r="Y17" i="1"/>
  <c r="Y67" i="1"/>
  <c r="N32" i="1"/>
  <c r="N31" i="1" s="1"/>
  <c r="Y58" i="1"/>
  <c r="Y34" i="1"/>
  <c r="Y59" i="1"/>
  <c r="Y77" i="1"/>
  <c r="Y24" i="1"/>
  <c r="I79" i="1"/>
  <c r="F36" i="1"/>
  <c r="F35" i="1" s="1"/>
  <c r="V79" i="1"/>
  <c r="I12" i="1"/>
  <c r="I11" i="1" s="1"/>
  <c r="I10" i="1" s="1"/>
  <c r="R25" i="1"/>
  <c r="J48" i="1"/>
  <c r="R85" i="1"/>
  <c r="F12" i="1"/>
  <c r="F11" i="1" s="1"/>
  <c r="F10" i="1" s="1"/>
  <c r="R19" i="1"/>
  <c r="Y26" i="1"/>
  <c r="Y66" i="1"/>
  <c r="R16" i="1"/>
  <c r="P37" i="1"/>
  <c r="X41" i="1"/>
  <c r="X53" i="1"/>
  <c r="Y62" i="1"/>
  <c r="R82" i="1"/>
  <c r="N14" i="1"/>
  <c r="O79" i="1"/>
  <c r="R30" i="1"/>
  <c r="Q14" i="1"/>
  <c r="R14" i="1" s="1"/>
  <c r="T79" i="1"/>
  <c r="D12" i="1"/>
  <c r="D11" i="1" s="1"/>
  <c r="D10" i="1" s="1"/>
  <c r="Y19" i="1"/>
  <c r="Y23" i="1"/>
  <c r="Y50" i="1"/>
  <c r="Y60" i="1"/>
  <c r="Y64" i="1"/>
  <c r="U73" i="1"/>
  <c r="Y74" i="1"/>
  <c r="Y78" i="1"/>
  <c r="E79" i="1"/>
  <c r="Y82" i="1"/>
  <c r="Q12" i="1"/>
  <c r="Q11" i="1" s="1"/>
  <c r="G79" i="1"/>
  <c r="Q84" i="1"/>
  <c r="R84" i="1" s="1"/>
  <c r="R24" i="1"/>
  <c r="R26" i="1"/>
  <c r="R28" i="1"/>
  <c r="Y33" i="1"/>
  <c r="G36" i="1"/>
  <c r="G35" i="1" s="1"/>
  <c r="R46" i="1"/>
  <c r="Q73" i="1"/>
  <c r="R73" i="1" s="1"/>
  <c r="R76" i="1"/>
  <c r="R17" i="1"/>
  <c r="Y22" i="1"/>
  <c r="Y29" i="1"/>
  <c r="Q32" i="1"/>
  <c r="Y61" i="1"/>
  <c r="Y65" i="1"/>
  <c r="Y85" i="1"/>
  <c r="U13" i="1"/>
  <c r="U12" i="1" s="1"/>
  <c r="U21" i="1"/>
  <c r="R22" i="1"/>
  <c r="R23" i="1"/>
  <c r="Y25" i="1"/>
  <c r="R29" i="1"/>
  <c r="Y30" i="1"/>
  <c r="X32" i="1"/>
  <c r="U41" i="1"/>
  <c r="Y43" i="1"/>
  <c r="Y51" i="1"/>
  <c r="Q53" i="1"/>
  <c r="R53" i="1" s="1"/>
  <c r="Y54" i="1"/>
  <c r="Y63" i="1"/>
  <c r="X73" i="1"/>
  <c r="D79" i="1"/>
  <c r="Y27" i="1"/>
  <c r="E36" i="1"/>
  <c r="E35" i="1" s="1"/>
  <c r="I36" i="1"/>
  <c r="I35" i="1" s="1"/>
  <c r="Y39" i="1"/>
  <c r="Y46" i="1"/>
  <c r="D36" i="1"/>
  <c r="D35" i="1" s="1"/>
  <c r="H36" i="1"/>
  <c r="H35" i="1" s="1"/>
  <c r="U81" i="1"/>
  <c r="R33" i="1"/>
  <c r="J32" i="1"/>
  <c r="X38" i="1"/>
  <c r="P79" i="1"/>
  <c r="H79" i="1"/>
  <c r="M79" i="1"/>
  <c r="W83" i="1"/>
  <c r="X84" i="1"/>
  <c r="G12" i="1"/>
  <c r="G11" i="1" s="1"/>
  <c r="G10" i="1" s="1"/>
  <c r="Y14" i="1"/>
  <c r="U18" i="1"/>
  <c r="Y18" i="1" s="1"/>
  <c r="R27" i="1"/>
  <c r="Y75" i="1"/>
  <c r="S83" i="1"/>
  <c r="U84" i="1"/>
  <c r="U38" i="1"/>
  <c r="X13" i="1"/>
  <c r="X12" i="1" s="1"/>
  <c r="R15" i="1"/>
  <c r="J18" i="1"/>
  <c r="Q18" i="1"/>
  <c r="Y20" i="1"/>
  <c r="J21" i="1"/>
  <c r="Y28" i="1"/>
  <c r="U32" i="1"/>
  <c r="Y42" i="1"/>
  <c r="Q49" i="1"/>
  <c r="R49" i="1" s="1"/>
  <c r="X49" i="1"/>
  <c r="Y68" i="1"/>
  <c r="X76" i="1"/>
  <c r="J80" i="1"/>
  <c r="Q80" i="1"/>
  <c r="Q81" i="1"/>
  <c r="R81" i="1" s="1"/>
  <c r="F79" i="1"/>
  <c r="J83" i="1"/>
  <c r="Y16" i="1"/>
  <c r="X21" i="1"/>
  <c r="X31" i="1"/>
  <c r="J37" i="1"/>
  <c r="U49" i="1"/>
  <c r="U53" i="1"/>
  <c r="U80" i="1"/>
  <c r="W80" i="1"/>
  <c r="X80" i="1" s="1"/>
  <c r="X81" i="1"/>
  <c r="Q83" i="1"/>
  <c r="N36" i="1" l="1"/>
  <c r="Y55" i="1"/>
  <c r="Y53" i="1"/>
  <c r="Y31" i="1"/>
  <c r="P11" i="1"/>
  <c r="P10" i="1" s="1"/>
  <c r="Q10" i="1" s="1"/>
  <c r="Y13" i="1"/>
  <c r="R21" i="1"/>
  <c r="I89" i="1"/>
  <c r="D86" i="1"/>
  <c r="O86" i="1"/>
  <c r="G86" i="1"/>
  <c r="E89" i="1"/>
  <c r="G9" i="1"/>
  <c r="G8" i="1" s="1"/>
  <c r="G89" i="1"/>
  <c r="Y81" i="1"/>
  <c r="E86" i="1"/>
  <c r="H86" i="1"/>
  <c r="D9" i="1"/>
  <c r="D8" i="1" s="1"/>
  <c r="E9" i="1"/>
  <c r="E8" i="1" s="1"/>
  <c r="Y41" i="1"/>
  <c r="F9" i="1"/>
  <c r="F8" i="1" s="1"/>
  <c r="Y76" i="1"/>
  <c r="H9" i="1"/>
  <c r="H8" i="1" s="1"/>
  <c r="I9" i="1"/>
  <c r="I8" i="1" s="1"/>
  <c r="Y38" i="1"/>
  <c r="Y49" i="1"/>
  <c r="F86" i="1"/>
  <c r="Y21" i="1"/>
  <c r="I86" i="1"/>
  <c r="D89" i="1"/>
  <c r="Y73" i="1"/>
  <c r="H89" i="1"/>
  <c r="Y32" i="1"/>
  <c r="Y84" i="1"/>
  <c r="Q31" i="1"/>
  <c r="Y12" i="1"/>
  <c r="R80" i="1"/>
  <c r="S79" i="1"/>
  <c r="S86" i="1" s="1"/>
  <c r="U83" i="1"/>
  <c r="W79" i="1"/>
  <c r="J31" i="1"/>
  <c r="R32" i="1"/>
  <c r="R18" i="1"/>
  <c r="J13" i="1"/>
  <c r="U11" i="1"/>
  <c r="Q79" i="1"/>
  <c r="J79" i="1"/>
  <c r="R83" i="1"/>
  <c r="Y80" i="1"/>
  <c r="J36" i="1"/>
  <c r="F89" i="1"/>
  <c r="X83" i="1"/>
  <c r="U79" i="1" l="1"/>
  <c r="S9" i="1"/>
  <c r="S8" i="1" s="1"/>
  <c r="R31" i="1"/>
  <c r="Y48" i="1"/>
  <c r="O89" i="1"/>
  <c r="T89" i="1"/>
  <c r="N86" i="1"/>
  <c r="Y37" i="1"/>
  <c r="R79" i="1"/>
  <c r="T86" i="1"/>
  <c r="U10" i="1"/>
  <c r="J35" i="1"/>
  <c r="Y83" i="1"/>
  <c r="R13" i="1"/>
  <c r="R12" i="1" s="1"/>
  <c r="J12" i="1"/>
  <c r="X79" i="1"/>
  <c r="X11" i="1"/>
  <c r="Y11" i="1" s="1"/>
  <c r="Y79" i="1" l="1"/>
  <c r="N89" i="1"/>
  <c r="U35" i="1"/>
  <c r="U9" i="1" s="1"/>
  <c r="S89" i="1"/>
  <c r="M86" i="1"/>
  <c r="M89" i="1"/>
  <c r="J11" i="1"/>
  <c r="J86" i="1"/>
  <c r="X10" i="1"/>
  <c r="Y10" i="1" s="1"/>
  <c r="J89" i="1"/>
  <c r="X35" i="1"/>
  <c r="V86" i="1"/>
  <c r="V89" i="1"/>
  <c r="X9" i="1" l="1"/>
  <c r="X8" i="1" s="1"/>
  <c r="R11" i="1"/>
  <c r="J10" i="1"/>
  <c r="Y35" i="1"/>
  <c r="U8" i="1"/>
  <c r="X86" i="1"/>
  <c r="X89" i="1"/>
  <c r="Y9" i="1" l="1"/>
  <c r="Y8" i="1"/>
  <c r="R10" i="1"/>
  <c r="J9" i="1"/>
  <c r="J8" i="1" l="1"/>
  <c r="Q66" i="1" l="1"/>
  <c r="Q55" i="1" s="1"/>
  <c r="R55" i="1" s="1"/>
  <c r="P55" i="1"/>
  <c r="P48" i="1" s="1"/>
  <c r="Q48" i="1" l="1"/>
  <c r="Q36" i="1" s="1"/>
  <c r="Q35" i="1" s="1"/>
  <c r="P36" i="1"/>
  <c r="P35" i="1" s="1"/>
  <c r="R48" i="1" l="1"/>
  <c r="R36" i="1" s="1"/>
  <c r="P86" i="1"/>
  <c r="Q87" i="1" s="1"/>
  <c r="P89" i="1"/>
  <c r="R35" i="1" l="1"/>
  <c r="Q86" i="1"/>
  <c r="Q88" i="1" s="1"/>
  <c r="Q89" i="1"/>
  <c r="R9" i="1" l="1"/>
  <c r="R8" i="1"/>
  <c r="R89" i="1"/>
  <c r="R86" i="1"/>
  <c r="U86" i="1"/>
  <c r="U89" i="1"/>
  <c r="Y36" i="1"/>
  <c r="W86" i="1"/>
  <c r="W89" i="1"/>
</calcChain>
</file>

<file path=xl/sharedStrings.xml><?xml version="1.0" encoding="utf-8"?>
<sst xmlns="http://schemas.openxmlformats.org/spreadsheetml/2006/main" count="231" uniqueCount="156">
  <si>
    <t>ENTIDAD :  CONTRALORIA DEPARTAMENTAL DEL GUAVIARE</t>
  </si>
  <si>
    <t>NIT.</t>
  </si>
  <si>
    <t>832000115-7</t>
  </si>
  <si>
    <t>HOJA_______ DE ________</t>
  </si>
  <si>
    <t>NOMBRE DEL REPRESENTANTE LEGAL:CARLOS ALEJANDRO MONTOYA SANCHEZ</t>
  </si>
  <si>
    <t>PERIODO DE RENDICION</t>
  </si>
  <si>
    <t>VALORES EN MILES DE PESOS</t>
  </si>
  <si>
    <t>Identificacion Presupuestal</t>
  </si>
  <si>
    <t>Descripcion</t>
  </si>
  <si>
    <t>FUENTE FINACI</t>
  </si>
  <si>
    <t>APROPIACIÓN INICIAL</t>
  </si>
  <si>
    <t>Modificaciones (2)</t>
  </si>
  <si>
    <t>Apropiacion definitiva</t>
  </si>
  <si>
    <t>CODIGO CPC</t>
  </si>
  <si>
    <t>DISPONIBILIDADES-CDP</t>
  </si>
  <si>
    <t>COMPROMISOS-RP</t>
  </si>
  <si>
    <t>SALDO POR COMPROMETER</t>
  </si>
  <si>
    <t>OBLIGACIONES-GIROS</t>
  </si>
  <si>
    <t>PAGOS</t>
  </si>
  <si>
    <t>OBLIGACIONES POR PAGAR</t>
  </si>
  <si>
    <t>Traslados Créditos (2)</t>
  </si>
  <si>
    <t>ContraCred (3)</t>
  </si>
  <si>
    <t>Aplazamientos (4)</t>
  </si>
  <si>
    <t>Reducciones (5)</t>
  </si>
  <si>
    <t>Adiciones (6)</t>
  </si>
  <si>
    <t>SALDO ANTERIOR</t>
  </si>
  <si>
    <t xml:space="preserve">DEL MES </t>
  </si>
  <si>
    <t>TOTALES</t>
  </si>
  <si>
    <t>7=1+2-3-5+6</t>
  </si>
  <si>
    <t>14=7-13</t>
  </si>
  <si>
    <t>21=17-20</t>
  </si>
  <si>
    <t>GASTOS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</si>
  <si>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</si>
  <si>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</si>
  <si>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</si>
  <si>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</si>
  <si>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</si>
  <si>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</si>
  <si>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</si>
  <si>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</si>
  <si>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</si>
  <si>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</si>
  <si>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BASICO</t>
  </si>
  <si>
    <t>N/A</t>
  </si>
  <si>
    <t>2.1.1.01.01.001.05</t>
  </si>
  <si>
    <t>AUXILIO DE TRANSPORTE</t>
  </si>
  <si>
    <t>2.1.1.01.01.001.06</t>
  </si>
  <si>
    <t>PRIMA DE SERVICIOS O  SEMESTRAL</t>
  </si>
  <si>
    <t>2.1.1.01.01.001.07</t>
  </si>
  <si>
    <t>BONIFICACION POR SERVICIOS PRESTADOS</t>
  </si>
  <si>
    <t>2.1.1.01.01.001.08</t>
  </si>
  <si>
    <t>PRESTACIONES SOCIALES</t>
  </si>
  <si>
    <t>2.1.1.01.01.001.08.01</t>
  </si>
  <si>
    <t>PRIMA DE NAVIDAD</t>
  </si>
  <si>
    <t>2.1.1.01.01.001.08.02</t>
  </si>
  <si>
    <t>PRIMA DE VACACIONES</t>
  </si>
  <si>
    <t>2.1.1.01.02</t>
  </si>
  <si>
    <t>CONTRIBUCIONES INHERENTES A LA NOMINA</t>
  </si>
  <si>
    <t>2.1.1.01.02.001</t>
  </si>
  <si>
    <t>APORTES A LA SEGURIDAD SOCIAL EN PENSIÓN</t>
  </si>
  <si>
    <t>2.1.1.01.02.002</t>
  </si>
  <si>
    <t>APORTES A LA SEGURIDAD SOCIAL EN SALUD</t>
  </si>
  <si>
    <t>2.1.1.01.02.003</t>
  </si>
  <si>
    <t>APORTES DE CESANTIAS</t>
  </si>
  <si>
    <t>2.1.1.01.02.004</t>
  </si>
  <si>
    <t>APORTES A CAJA DE COMPESACIÓN FAMILIAR</t>
  </si>
  <si>
    <t>2.1.1.01.02.005</t>
  </si>
  <si>
    <t>APORTES GENERALES AL SISTEMA DE RIESGOS</t>
  </si>
  <si>
    <t>2.1.1.01.02.006</t>
  </si>
  <si>
    <t>APORTES AL ICBF</t>
  </si>
  <si>
    <t>2.1.1.01.02.007</t>
  </si>
  <si>
    <t>APORTES AL SENA</t>
  </si>
  <si>
    <t>2.1.1.01.02.008</t>
  </si>
  <si>
    <t>APORTES A LA ESAP</t>
  </si>
  <si>
    <t>2.1.1.01.02.009</t>
  </si>
  <si>
    <t>ESCUELAS IND. E INST.TÉCNICOS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</si>
  <si>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</si>
  <si>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</si>
  <si>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</si>
  <si>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</si>
  <si>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</si>
  <si>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SUBSIDIO DE ALIMENTACION</t>
  </si>
  <si>
    <t>2.1.2</t>
  </si>
  <si>
    <t>ADQUISICION DE BIENES Y SERVICIOS</t>
  </si>
  <si>
    <t>2.1.2.02</t>
  </si>
  <si>
    <t>ADQUISICIONES DE BIENES Y SERVICIOS (ADQ. DIFERENTES DE ACTIVOS)</t>
  </si>
  <si>
    <t>2.1.2.02.01</t>
  </si>
  <si>
    <t>MATERIALES Y SUMINISTROS</t>
  </si>
  <si>
    <t>2.1.2.02.01.002</t>
  </si>
  <si>
    <t>PRODUCTOS ALIMENTICIOS, BEBIDAS Y TABACO; TEXTILES, PRENDAS DE VESTIR Y PRODUCTOS DE CUERO</t>
  </si>
  <si>
    <t>NA</t>
  </si>
  <si>
    <t>Ropa de cama, mesa, tocador o cocina (toallas de cocina)</t>
  </si>
  <si>
    <t>2.1.2.02.01.003</t>
  </si>
  <si>
    <t>OTROS BIENES TRANSPORTABLES (EXCEPTO PRODUCTOS METÁLICOS, MAQUINARIA Y EQUIPO)</t>
  </si>
  <si>
    <t xml:space="preserve">Papel plastificado </t>
  </si>
  <si>
    <t>Detergentes y preparados para lavar</t>
  </si>
  <si>
    <t>2.1.2.02.01.004</t>
  </si>
  <si>
    <t>PRODUCTOS METÁLICOS Y PAQUETES DE SOFTWARE</t>
  </si>
  <si>
    <t>2.1.2.02.02</t>
  </si>
  <si>
    <t>ADQUISICIÓN DE SERVICIOS</t>
  </si>
  <si>
    <t>2.1.2.02.02.006</t>
  </si>
  <si>
    <t>SERVICIOS DE ALOJAMIENTO; SERVICIOS DE SUMINISTRO DE COMIDAS Y BEBIDAS; SERVICIOS DE TRANSPORTE; Y SERVICIOS DE DISTRIBUCIÓN DE ELECTRICIDAD, GAS Y AGUA.</t>
  </si>
  <si>
    <t>Servicio de transporte (encomiendas)</t>
  </si>
  <si>
    <t>Transporte funcionarios en comision</t>
  </si>
  <si>
    <t>2.1.2.02.02.007</t>
  </si>
  <si>
    <t>SERVICIOS FINANCIEROS Y SERVICIOS CONEXOS, SERVICIOS INMOBILIARIOS Y SERVICIOS DE LEASING</t>
  </si>
  <si>
    <t xml:space="preserve">Contrato seguros </t>
  </si>
  <si>
    <t>2.1.2.02.02.008</t>
  </si>
  <si>
    <t>SERVICIOS PRESTADOS A LAS EMPRESAS Y SERVICIOS DE PRODUCCIÓN</t>
  </si>
  <si>
    <t>Ser. telecomunicaciones (movistar)</t>
  </si>
  <si>
    <t>Ser. Telecomunicaciones (internet)</t>
  </si>
  <si>
    <t>Energia electrica</t>
  </si>
  <si>
    <t>Gas</t>
  </si>
  <si>
    <t>Acueducto</t>
  </si>
  <si>
    <t>Impresos publicitarios</t>
  </si>
  <si>
    <t>Mantenimiento y reparacion guardas</t>
  </si>
  <si>
    <t>Mant. Y reparac. Servicios electricos</t>
  </si>
  <si>
    <t>Mantenimiento y reparacion impresora</t>
  </si>
  <si>
    <t>Mantenimiento y reparacion vehiculos</t>
  </si>
  <si>
    <t>Serv. Corte de cesped</t>
  </si>
  <si>
    <t>2.1.2.02.02.009</t>
  </si>
  <si>
    <t>SERVICIOS PARA LA COMUNIDAD, SOCIALES Y PERSONALES</t>
  </si>
  <si>
    <t>Recoleccion desechos residenciales</t>
  </si>
  <si>
    <t>Servicio formacion capacitacion</t>
  </si>
  <si>
    <t>2.1.2.02.02.010</t>
  </si>
  <si>
    <t>VIÁTICOS DE LOS FUNCIONARIOS EN COMISIÓN</t>
  </si>
  <si>
    <t>Alojamiento</t>
  </si>
  <si>
    <t>Suministro de comidas</t>
  </si>
  <si>
    <t>2.1.3</t>
  </si>
  <si>
    <t>TRANSFERENCIA CORRIENTES</t>
  </si>
  <si>
    <t>2.1.3.07</t>
  </si>
  <si>
    <t>PRESTACIONES PARA CUBRIR RIESGOS SOCIALES</t>
  </si>
  <si>
    <t>2.1.3.07.02</t>
  </si>
  <si>
    <t>PRESTACIONES SOCIALES RELACIONADAS CON EL EMPLEO</t>
  </si>
  <si>
    <t>2.1.3.07.02.031</t>
  </si>
  <si>
    <t>PROGRAMA SALUD OCUPACIONAL</t>
  </si>
  <si>
    <t>2.1.3.13</t>
  </si>
  <si>
    <t>SENTENCIAS Y CONCILIACIONES</t>
  </si>
  <si>
    <t>2.1.3.13.01</t>
  </si>
  <si>
    <t>FALLOS NACIONALES</t>
  </si>
  <si>
    <t>2.1.3.13.01.001</t>
  </si>
  <si>
    <t>SENTENCIAS JUDICIALES</t>
  </si>
  <si>
    <t xml:space="preserve">CARLOS ALEJANDRO MONTOYA SANCHEZ </t>
  </si>
  <si>
    <t>LUIS JAIRO ALVAREZ GUTIERREZ</t>
  </si>
  <si>
    <t>Contralor Departamental Guaviare</t>
  </si>
  <si>
    <t>Director Administrativo y Financiero</t>
  </si>
  <si>
    <t>Apoyo juridico</t>
  </si>
  <si>
    <t>Apoyo contable</t>
  </si>
  <si>
    <t>Contrato Finanzas</t>
  </si>
  <si>
    <t>Alquil video beam</t>
  </si>
  <si>
    <t>2.1.2..02.01003</t>
  </si>
  <si>
    <t>Caja menor</t>
  </si>
  <si>
    <t xml:space="preserve">Caja menor </t>
  </si>
  <si>
    <t>2.1.1.01.03.001.04</t>
  </si>
  <si>
    <t>MARZO 2023</t>
  </si>
  <si>
    <t>Combust-gasolina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</si>
</sst>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sz val="4"/>
      <color theme="1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Calibri"/>
      <family val="2"/>
      <scheme val="minor"/>
    </font>
    <font>
      <sz val="6.7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75"/>
      <color theme="1"/>
      <name val="Arial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2" xfId="0" applyFont="1" applyBorder="1" applyAlignment="1">
      <alignment horizontal="center" wrapText="1"/>
    </xf>
    <xf numFmtId="44" fontId="3" fillId="0" borderId="5" xfId="0" applyNumberFormat="1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/>
    <xf numFmtId="44" fontId="3" fillId="0" borderId="0" xfId="0" applyNumberFormat="1" applyFont="1"/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/>
    <xf numFmtId="0" fontId="5" fillId="0" borderId="19" xfId="0" applyFont="1" applyBorder="1"/>
    <xf numFmtId="0" fontId="5" fillId="0" borderId="28" xfId="0" applyFont="1" applyBorder="1" applyAlignment="1">
      <alignment vertical="center"/>
    </xf>
    <xf numFmtId="1" fontId="5" fillId="2" borderId="29" xfId="0" applyNumberFormat="1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30" xfId="1" applyNumberFormat="1" applyFont="1" applyBorder="1" applyAlignment="1">
      <alignment horizontal="center"/>
    </xf>
    <xf numFmtId="1" fontId="5" fillId="0" borderId="26" xfId="1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44" fontId="6" fillId="0" borderId="22" xfId="0" applyNumberFormat="1" applyFont="1" applyBorder="1" applyAlignment="1">
      <alignment horizontal="right" wrapText="1"/>
    </xf>
    <xf numFmtId="0" fontId="6" fillId="0" borderId="31" xfId="0" applyFont="1" applyBorder="1" applyAlignment="1">
      <alignment horizontal="left" wrapText="1"/>
    </xf>
    <xf numFmtId="44" fontId="6" fillId="0" borderId="31" xfId="0" applyNumberFormat="1" applyFont="1" applyBorder="1" applyAlignment="1">
      <alignment horizontal="right" wrapText="1"/>
    </xf>
    <xf numFmtId="0" fontId="7" fillId="0" borderId="31" xfId="0" applyFont="1" applyBorder="1" applyAlignment="1">
      <alignment wrapText="1"/>
    </xf>
    <xf numFmtId="0" fontId="7" fillId="0" borderId="31" xfId="0" applyFont="1" applyBorder="1" applyAlignment="1">
      <alignment horizontal="left" wrapText="1"/>
    </xf>
    <xf numFmtId="0" fontId="6" fillId="0" borderId="31" xfId="0" applyFont="1" applyBorder="1" applyAlignment="1">
      <alignment wrapText="1"/>
    </xf>
    <xf numFmtId="0" fontId="7" fillId="0" borderId="21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9" fillId="0" borderId="0" xfId="0" applyFont="1"/>
    <xf numFmtId="0" fontId="12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43" fontId="3" fillId="4" borderId="5" xfId="1" applyFont="1" applyFill="1" applyBorder="1" applyAlignment="1">
      <alignment horizontal="center"/>
    </xf>
    <xf numFmtId="0" fontId="3" fillId="4" borderId="0" xfId="0" applyFont="1" applyFill="1"/>
    <xf numFmtId="0" fontId="5" fillId="4" borderId="12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 wrapText="1"/>
    </xf>
    <xf numFmtId="1" fontId="5" fillId="4" borderId="30" xfId="0" applyNumberFormat="1" applyFont="1" applyFill="1" applyBorder="1" applyAlignment="1">
      <alignment horizontal="center"/>
    </xf>
    <xf numFmtId="1" fontId="5" fillId="4" borderId="30" xfId="1" applyNumberFormat="1" applyFont="1" applyFill="1" applyBorder="1" applyAlignment="1">
      <alignment horizontal="center"/>
    </xf>
    <xf numFmtId="44" fontId="6" fillId="4" borderId="22" xfId="0" applyNumberFormat="1" applyFont="1" applyFill="1" applyBorder="1" applyAlignment="1">
      <alignment horizontal="right" wrapText="1"/>
    </xf>
    <xf numFmtId="44" fontId="6" fillId="4" borderId="31" xfId="0" applyNumberFormat="1" applyFont="1" applyFill="1" applyBorder="1" applyAlignment="1">
      <alignment horizontal="right" wrapText="1"/>
    </xf>
    <xf numFmtId="4" fontId="6" fillId="4" borderId="31" xfId="0" applyNumberFormat="1" applyFont="1" applyFill="1" applyBorder="1" applyAlignment="1">
      <alignment horizontal="right" wrapText="1"/>
    </xf>
    <xf numFmtId="4" fontId="7" fillId="4" borderId="31" xfId="0" applyNumberFormat="1" applyFont="1" applyFill="1" applyBorder="1" applyAlignment="1">
      <alignment horizontal="right" wrapText="1"/>
    </xf>
    <xf numFmtId="44" fontId="7" fillId="4" borderId="31" xfId="0" applyNumberFormat="1" applyFont="1" applyFill="1" applyBorder="1" applyAlignment="1">
      <alignment horizontal="right" wrapText="1"/>
    </xf>
    <xf numFmtId="0" fontId="7" fillId="4" borderId="31" xfId="0" applyFont="1" applyFill="1" applyBorder="1" applyAlignment="1">
      <alignment horizontal="right" wrapText="1"/>
    </xf>
    <xf numFmtId="164" fontId="7" fillId="4" borderId="31" xfId="0" applyNumberFormat="1" applyFont="1" applyFill="1" applyBorder="1" applyAlignment="1">
      <alignment horizontal="right" wrapText="1"/>
    </xf>
    <xf numFmtId="43" fontId="7" fillId="4" borderId="31" xfId="1" applyFont="1" applyFill="1" applyBorder="1" applyAlignment="1">
      <alignment horizontal="right" wrapText="1"/>
    </xf>
    <xf numFmtId="164" fontId="6" fillId="4" borderId="31" xfId="0" applyNumberFormat="1" applyFont="1" applyFill="1" applyBorder="1" applyAlignment="1">
      <alignment horizontal="right" wrapText="1"/>
    </xf>
    <xf numFmtId="43" fontId="1" fillId="4" borderId="0" xfId="1" applyFill="1"/>
    <xf numFmtId="43" fontId="11" fillId="4" borderId="0" xfId="1" applyFont="1" applyFill="1"/>
    <xf numFmtId="0" fontId="0" fillId="4" borderId="0" xfId="0" applyFill="1"/>
    <xf numFmtId="0" fontId="10" fillId="4" borderId="0" xfId="0" applyFont="1" applyFill="1"/>
    <xf numFmtId="43" fontId="3" fillId="0" borderId="5" xfId="1" applyFont="1" applyFill="1" applyBorder="1" applyAlignment="1">
      <alignment horizontal="center"/>
    </xf>
    <xf numFmtId="1" fontId="5" fillId="0" borderId="30" xfId="1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wrapText="1"/>
    </xf>
    <xf numFmtId="44" fontId="0" fillId="0" borderId="0" xfId="0" applyNumberFormat="1"/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left" wrapText="1"/>
    </xf>
    <xf numFmtId="44" fontId="13" fillId="0" borderId="22" xfId="0" applyNumberFormat="1" applyFont="1" applyBorder="1" applyAlignment="1">
      <alignment horizontal="right" wrapText="1"/>
    </xf>
    <xf numFmtId="2" fontId="13" fillId="0" borderId="22" xfId="1" applyNumberFormat="1" applyFont="1" applyBorder="1" applyAlignment="1">
      <alignment horizontal="right" wrapText="1"/>
    </xf>
    <xf numFmtId="44" fontId="13" fillId="2" borderId="22" xfId="0" applyNumberFormat="1" applyFont="1" applyFill="1" applyBorder="1" applyAlignment="1">
      <alignment horizontal="right" wrapText="1"/>
    </xf>
    <xf numFmtId="164" fontId="13" fillId="0" borderId="22" xfId="0" applyNumberFormat="1" applyFont="1" applyBorder="1" applyAlignment="1">
      <alignment horizontal="right" wrapText="1"/>
    </xf>
    <xf numFmtId="0" fontId="13" fillId="0" borderId="31" xfId="0" applyFont="1" applyBorder="1" applyAlignment="1">
      <alignment vertical="top" wrapText="1"/>
    </xf>
    <xf numFmtId="0" fontId="13" fillId="0" borderId="31" xfId="0" applyFont="1" applyBorder="1" applyAlignment="1">
      <alignment horizontal="center" wrapText="1"/>
    </xf>
    <xf numFmtId="44" fontId="13" fillId="0" borderId="31" xfId="0" applyNumberFormat="1" applyFont="1" applyBorder="1" applyAlignment="1">
      <alignment horizontal="right" wrapText="1"/>
    </xf>
    <xf numFmtId="2" fontId="13" fillId="0" borderId="31" xfId="1" applyNumberFormat="1" applyFont="1" applyBorder="1" applyAlignment="1">
      <alignment horizontal="right" wrapText="1"/>
    </xf>
    <xf numFmtId="44" fontId="13" fillId="2" borderId="31" xfId="0" applyNumberFormat="1" applyFont="1" applyFill="1" applyBorder="1" applyAlignment="1">
      <alignment horizontal="right" wrapText="1"/>
    </xf>
    <xf numFmtId="0" fontId="13" fillId="0" borderId="31" xfId="0" applyFont="1" applyBorder="1" applyAlignment="1">
      <alignment horizontal="left" wrapText="1"/>
    </xf>
    <xf numFmtId="4" fontId="13" fillId="0" borderId="31" xfId="0" applyNumberFormat="1" applyFont="1" applyBorder="1" applyAlignment="1">
      <alignment horizontal="right" wrapText="1"/>
    </xf>
    <xf numFmtId="0" fontId="13" fillId="0" borderId="31" xfId="0" applyFont="1" applyBorder="1" applyAlignment="1">
      <alignment horizontal="right" wrapText="1"/>
    </xf>
    <xf numFmtId="0" fontId="15" fillId="0" borderId="31" xfId="0" applyFont="1" applyBorder="1" applyAlignment="1">
      <alignment horizontal="left" wrapText="1"/>
    </xf>
    <xf numFmtId="44" fontId="15" fillId="0" borderId="31" xfId="0" applyNumberFormat="1" applyFont="1" applyBorder="1" applyAlignment="1">
      <alignment horizontal="right" wrapText="1"/>
    </xf>
    <xf numFmtId="2" fontId="15" fillId="0" borderId="31" xfId="1" applyNumberFormat="1" applyFont="1" applyBorder="1" applyAlignment="1">
      <alignment horizontal="right" wrapText="1"/>
    </xf>
    <xf numFmtId="2" fontId="15" fillId="0" borderId="31" xfId="1" applyNumberFormat="1" applyFont="1" applyBorder="1" applyAlignment="1">
      <alignment wrapText="1"/>
    </xf>
    <xf numFmtId="0" fontId="15" fillId="0" borderId="31" xfId="0" applyFont="1" applyBorder="1" applyAlignment="1">
      <alignment horizontal="right" wrapText="1"/>
    </xf>
    <xf numFmtId="44" fontId="15" fillId="2" borderId="31" xfId="0" applyNumberFormat="1" applyFont="1" applyFill="1" applyBorder="1" applyAlignment="1">
      <alignment horizontal="right" wrapText="1"/>
    </xf>
    <xf numFmtId="4" fontId="15" fillId="0" borderId="31" xfId="0" applyNumberFormat="1" applyFont="1" applyBorder="1" applyAlignment="1">
      <alignment horizontal="right" wrapText="1"/>
    </xf>
    <xf numFmtId="164" fontId="15" fillId="0" borderId="31" xfId="0" applyNumberFormat="1" applyFont="1" applyBorder="1" applyAlignment="1">
      <alignment horizontal="right" wrapText="1"/>
    </xf>
    <xf numFmtId="0" fontId="15" fillId="0" borderId="31" xfId="0" applyFont="1" applyBorder="1" applyAlignment="1">
      <alignment horizontal="center" wrapText="1"/>
    </xf>
    <xf numFmtId="0" fontId="15" fillId="0" borderId="31" xfId="0" applyFont="1" applyBorder="1" applyAlignment="1">
      <alignment horizontal="left" vertical="top" wrapText="1"/>
    </xf>
    <xf numFmtId="2" fontId="15" fillId="0" borderId="31" xfId="1" applyNumberFormat="1" applyFont="1" applyFill="1" applyBorder="1" applyAlignment="1">
      <alignment horizontal="right" wrapText="1"/>
    </xf>
    <xf numFmtId="2" fontId="15" fillId="0" borderId="31" xfId="1" applyNumberFormat="1" applyFont="1" applyFill="1" applyBorder="1" applyAlignment="1">
      <alignment wrapText="1"/>
    </xf>
    <xf numFmtId="2" fontId="13" fillId="0" borderId="31" xfId="1" applyNumberFormat="1" applyFont="1" applyBorder="1" applyAlignment="1">
      <alignment wrapText="1"/>
    </xf>
    <xf numFmtId="43" fontId="15" fillId="0" borderId="31" xfId="1" applyFont="1" applyFill="1" applyBorder="1" applyAlignment="1">
      <alignment horizontal="right" wrapText="1"/>
    </xf>
    <xf numFmtId="2" fontId="13" fillId="0" borderId="31" xfId="1" applyNumberFormat="1" applyFont="1" applyFill="1" applyBorder="1" applyAlignment="1">
      <alignment horizontal="right" wrapText="1"/>
    </xf>
    <xf numFmtId="0" fontId="13" fillId="0" borderId="31" xfId="0" applyFont="1" applyBorder="1" applyAlignment="1">
      <alignment horizontal="left" vertical="top" wrapText="1"/>
    </xf>
    <xf numFmtId="0" fontId="14" fillId="0" borderId="0" xfId="0" applyFont="1"/>
    <xf numFmtId="43" fontId="14" fillId="0" borderId="0" xfId="1" applyFont="1"/>
    <xf numFmtId="43" fontId="14" fillId="2" borderId="0" xfId="1" applyFont="1" applyFill="1"/>
    <xf numFmtId="43" fontId="14" fillId="0" borderId="0" xfId="1" applyFont="1" applyFill="1"/>
    <xf numFmtId="0" fontId="14" fillId="2" borderId="0" xfId="0" applyFont="1" applyFill="1"/>
    <xf numFmtId="44" fontId="15" fillId="0" borderId="0" xfId="0" applyNumberFormat="1" applyFont="1" applyAlignment="1">
      <alignment horizontal="right" wrapText="1"/>
    </xf>
    <xf numFmtId="43" fontId="14" fillId="0" borderId="0" xfId="0" applyNumberFormat="1" applyFont="1"/>
    <xf numFmtId="164" fontId="13" fillId="2" borderId="31" xfId="0" applyNumberFormat="1" applyFont="1" applyFill="1" applyBorder="1" applyAlignment="1">
      <alignment horizontal="right" wrapText="1"/>
    </xf>
    <xf numFmtId="4" fontId="13" fillId="2" borderId="31" xfId="0" applyNumberFormat="1" applyFont="1" applyFill="1" applyBorder="1" applyAlignment="1">
      <alignment horizontal="right" wrapText="1"/>
    </xf>
    <xf numFmtId="164" fontId="13" fillId="0" borderId="31" xfId="0" applyNumberFormat="1" applyFont="1" applyBorder="1" applyAlignment="1">
      <alignment horizontal="right" wrapText="1"/>
    </xf>
    <xf numFmtId="164" fontId="16" fillId="0" borderId="17" xfId="0" applyNumberFormat="1" applyFont="1" applyBorder="1"/>
    <xf numFmtId="164" fontId="16" fillId="0" borderId="0" xfId="0" applyNumberFormat="1" applyFont="1"/>
    <xf numFmtId="164" fontId="15" fillId="2" borderId="31" xfId="0" applyNumberFormat="1" applyFont="1" applyFill="1" applyBorder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1" fontId="5" fillId="2" borderId="30" xfId="0" applyNumberFormat="1" applyFont="1" applyFill="1" applyBorder="1" applyAlignment="1">
      <alignment horizontal="center"/>
    </xf>
    <xf numFmtId="0" fontId="0" fillId="2" borderId="0" xfId="0" applyFill="1"/>
    <xf numFmtId="44" fontId="3" fillId="2" borderId="0" xfId="0" applyNumberFormat="1" applyFont="1" applyFill="1"/>
    <xf numFmtId="0" fontId="5" fillId="2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2" borderId="15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327F5-8860-4238-AD87-792C5EB078DF}">
  <dimension ref="A1:AA89"/>
  <sheetViews>
    <sheetView tabSelected="1" topLeftCell="A84" workbookViewId="0">
      <pane xSplit="1" topLeftCell="P1" activePane="topRight" state="frozen"/>
      <selection pane="topRight" sqref="A1:Y1"/>
    </sheetView>
  </sheetViews>
  <sheetFormatPr baseColWidth="10" defaultRowHeight="15" x14ac:dyDescent="0.25"/>
  <cols>
    <col min="1" max="1" width="14.42578125" customWidth="1"/>
    <col min="2" max="2" width="15.42578125" customWidth="1"/>
    <col min="3" max="3" width="8.28515625" customWidth="1"/>
    <col min="4" max="4" width="17.7109375" customWidth="1"/>
    <col min="10" max="10" width="16.42578125" customWidth="1"/>
    <col min="11" max="11" width="15.140625" customWidth="1"/>
    <col min="12" max="12" width="17.42578125" customWidth="1"/>
    <col min="13" max="13" width="15" customWidth="1"/>
    <col min="14" max="14" width="15.140625" customWidth="1"/>
    <col min="15" max="15" width="15.85546875" customWidth="1"/>
    <col min="16" max="16" width="18.140625" customWidth="1"/>
    <col min="17" max="17" width="18.42578125" customWidth="1"/>
    <col min="18" max="18" width="17.5703125" customWidth="1"/>
    <col min="19" max="19" width="16.7109375" customWidth="1"/>
    <col min="20" max="20" width="15.28515625" customWidth="1"/>
    <col min="21" max="21" width="15.7109375" style="105" customWidth="1"/>
    <col min="22" max="22" width="15.5703125" customWidth="1"/>
    <col min="23" max="23" width="15.140625" customWidth="1"/>
    <col min="24" max="24" width="14.85546875" style="105" customWidth="1"/>
    <col min="25" max="25" width="13.5703125" customWidth="1"/>
    <col min="27" max="27" width="15.140625" bestFit="1" customWidth="1"/>
  </cols>
  <sheetData>
    <row r="1" spans="1:25" x14ac:dyDescent="0.25">
      <c r="A1" s="145">
        <v>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7"/>
    </row>
    <row r="2" spans="1:25" x14ac:dyDescent="0.25">
      <c r="A2" s="135" t="s">
        <v>0</v>
      </c>
      <c r="B2" s="136"/>
      <c r="C2" s="136"/>
      <c r="D2" s="136"/>
      <c r="E2" s="136"/>
      <c r="F2" s="137"/>
      <c r="G2" s="138" t="s">
        <v>1</v>
      </c>
      <c r="H2" s="139"/>
      <c r="I2" s="140"/>
      <c r="J2" s="141" t="s">
        <v>2</v>
      </c>
      <c r="K2" s="142"/>
      <c r="L2" s="142"/>
      <c r="M2" s="143"/>
      <c r="N2" s="55"/>
      <c r="O2" s="2"/>
      <c r="P2" s="142" t="s">
        <v>3</v>
      </c>
      <c r="Q2" s="142"/>
      <c r="R2" s="142"/>
      <c r="S2" s="142"/>
      <c r="T2" s="142"/>
      <c r="U2" s="142"/>
      <c r="V2" s="142"/>
      <c r="W2" s="142"/>
      <c r="X2" s="142"/>
      <c r="Y2" s="144"/>
    </row>
    <row r="3" spans="1:25" x14ac:dyDescent="0.25">
      <c r="A3" s="135" t="s">
        <v>4</v>
      </c>
      <c r="B3" s="136"/>
      <c r="C3" s="136"/>
      <c r="D3" s="136"/>
      <c r="E3" s="136"/>
      <c r="F3" s="137"/>
      <c r="G3" s="138" t="s">
        <v>5</v>
      </c>
      <c r="H3" s="139"/>
      <c r="I3" s="140"/>
      <c r="J3" s="141" t="s">
        <v>154</v>
      </c>
      <c r="K3" s="142"/>
      <c r="L3" s="142"/>
      <c r="M3" s="143"/>
      <c r="N3" s="55"/>
      <c r="O3" s="3"/>
      <c r="P3" s="142"/>
      <c r="Q3" s="142"/>
      <c r="R3" s="142"/>
      <c r="S3" s="142"/>
      <c r="T3" s="142"/>
      <c r="U3" s="142"/>
      <c r="V3" s="142"/>
      <c r="W3" s="142"/>
      <c r="X3" s="142"/>
      <c r="Y3" s="144"/>
    </row>
    <row r="4" spans="1:25" ht="15.75" thickBot="1" x14ac:dyDescent="0.3">
      <c r="A4" s="4"/>
      <c r="B4" s="5"/>
      <c r="C4" s="5"/>
      <c r="D4" s="5"/>
      <c r="E4" s="5"/>
      <c r="F4" s="5"/>
      <c r="G4" s="5"/>
      <c r="H4" s="5"/>
      <c r="I4" s="5"/>
      <c r="J4" s="6"/>
      <c r="K4" s="5"/>
      <c r="L4" s="5"/>
      <c r="M4" s="5"/>
      <c r="N4" s="5"/>
      <c r="O4" s="5"/>
      <c r="P4" s="5"/>
      <c r="Q4" s="5"/>
      <c r="R4" s="7"/>
      <c r="S4" s="5"/>
      <c r="T4" s="5"/>
      <c r="U4" s="6"/>
      <c r="V4" s="5"/>
      <c r="W4" s="7"/>
      <c r="X4" s="106"/>
      <c r="Y4" s="4" t="s">
        <v>6</v>
      </c>
    </row>
    <row r="5" spans="1:25" ht="15.75" thickBot="1" x14ac:dyDescent="0.3">
      <c r="A5" s="122" t="s">
        <v>7</v>
      </c>
      <c r="B5" s="124" t="s">
        <v>8</v>
      </c>
      <c r="C5" s="122" t="s">
        <v>9</v>
      </c>
      <c r="D5" s="8" t="s">
        <v>10</v>
      </c>
      <c r="E5" s="109" t="s">
        <v>11</v>
      </c>
      <c r="F5" s="110"/>
      <c r="G5" s="110"/>
      <c r="H5" s="110"/>
      <c r="I5" s="111"/>
      <c r="J5" s="128" t="s">
        <v>12</v>
      </c>
      <c r="K5" s="130" t="s">
        <v>13</v>
      </c>
      <c r="L5" s="109" t="s">
        <v>14</v>
      </c>
      <c r="M5" s="110"/>
      <c r="N5" s="111"/>
      <c r="O5" s="112" t="s">
        <v>15</v>
      </c>
      <c r="P5" s="113"/>
      <c r="Q5" s="114"/>
      <c r="R5" s="115" t="s">
        <v>16</v>
      </c>
      <c r="S5" s="112" t="s">
        <v>17</v>
      </c>
      <c r="T5" s="113"/>
      <c r="U5" s="114"/>
      <c r="V5" s="117" t="s">
        <v>18</v>
      </c>
      <c r="W5" s="118"/>
      <c r="X5" s="119"/>
      <c r="Y5" s="120" t="s">
        <v>19</v>
      </c>
    </row>
    <row r="6" spans="1:25" ht="15.75" thickBot="1" x14ac:dyDescent="0.3">
      <c r="A6" s="123"/>
      <c r="B6" s="125"/>
      <c r="C6" s="126"/>
      <c r="D6" s="9"/>
      <c r="E6" s="132" t="s">
        <v>20</v>
      </c>
      <c r="F6" s="132" t="s">
        <v>21</v>
      </c>
      <c r="G6" s="132" t="s">
        <v>22</v>
      </c>
      <c r="H6" s="132" t="s">
        <v>23</v>
      </c>
      <c r="I6" s="132" t="s">
        <v>24</v>
      </c>
      <c r="J6" s="129"/>
      <c r="K6" s="131"/>
      <c r="L6" s="35" t="s">
        <v>25</v>
      </c>
      <c r="M6" s="33" t="s">
        <v>26</v>
      </c>
      <c r="N6" s="34" t="s">
        <v>27</v>
      </c>
      <c r="O6" s="10" t="s">
        <v>25</v>
      </c>
      <c r="P6" s="11" t="s">
        <v>26</v>
      </c>
      <c r="Q6" s="12" t="s">
        <v>27</v>
      </c>
      <c r="R6" s="116"/>
      <c r="S6" s="10" t="s">
        <v>25</v>
      </c>
      <c r="T6" s="11" t="s">
        <v>26</v>
      </c>
      <c r="U6" s="103" t="s">
        <v>27</v>
      </c>
      <c r="V6" s="13" t="s">
        <v>25</v>
      </c>
      <c r="W6" s="57" t="s">
        <v>26</v>
      </c>
      <c r="X6" s="107" t="s">
        <v>27</v>
      </c>
      <c r="Y6" s="121"/>
    </row>
    <row r="7" spans="1:25" ht="15.75" thickBot="1" x14ac:dyDescent="0.3">
      <c r="A7" s="14"/>
      <c r="B7" s="15"/>
      <c r="C7" s="127"/>
      <c r="D7" s="16">
        <v>1</v>
      </c>
      <c r="E7" s="133"/>
      <c r="F7" s="134"/>
      <c r="G7" s="134"/>
      <c r="H7" s="134"/>
      <c r="I7" s="134"/>
      <c r="J7" s="17" t="s">
        <v>28</v>
      </c>
      <c r="K7" s="18"/>
      <c r="L7" s="18">
        <v>8</v>
      </c>
      <c r="M7" s="18">
        <v>9</v>
      </c>
      <c r="N7" s="56">
        <v>10</v>
      </c>
      <c r="O7" s="18">
        <v>11</v>
      </c>
      <c r="P7" s="19">
        <v>12</v>
      </c>
      <c r="Q7" s="19">
        <v>13</v>
      </c>
      <c r="R7" s="20" t="s">
        <v>29</v>
      </c>
      <c r="S7" s="18">
        <v>15</v>
      </c>
      <c r="T7" s="18">
        <v>16</v>
      </c>
      <c r="U7" s="104">
        <v>17</v>
      </c>
      <c r="V7" s="18">
        <v>18</v>
      </c>
      <c r="W7" s="18">
        <v>19</v>
      </c>
      <c r="X7" s="104">
        <v>20</v>
      </c>
      <c r="Y7" s="21" t="s">
        <v>30</v>
      </c>
    </row>
    <row r="8" spans="1:25" x14ac:dyDescent="0.25">
      <c r="A8" s="22">
        <v>2</v>
      </c>
      <c r="B8" s="60" t="s">
        <v>31</v>
      </c>
      <c r="C8" s="61"/>
      <c r="D8" s="62">
        <f>+D9</f>
        <v>1567958428</v>
      </c>
      <c r="E8" s="63">
        <f t="shared" ref="E8:J8" si="0">+E9</f>
        <v>0</v>
      </c>
      <c r="F8" s="63">
        <f t="shared" si="0"/>
        <v>0</v>
      </c>
      <c r="G8" s="63">
        <f t="shared" si="0"/>
        <v>0</v>
      </c>
      <c r="H8" s="63">
        <f t="shared" si="0"/>
        <v>0</v>
      </c>
      <c r="I8" s="62">
        <f t="shared" si="0"/>
        <v>0</v>
      </c>
      <c r="J8" s="64">
        <f t="shared" si="0"/>
        <v>1567958428</v>
      </c>
      <c r="K8" s="62"/>
      <c r="L8" s="62">
        <f>L9</f>
        <v>143337557</v>
      </c>
      <c r="M8" s="62">
        <f>+M9</f>
        <v>75494824</v>
      </c>
      <c r="N8" s="62">
        <f>+N9</f>
        <v>352976367</v>
      </c>
      <c r="O8" s="100">
        <f>+O9</f>
        <v>156085658</v>
      </c>
      <c r="P8" s="62">
        <f>+P9</f>
        <v>75494824</v>
      </c>
      <c r="Q8" s="65">
        <f>+Q9</f>
        <v>352961454</v>
      </c>
      <c r="R8" s="62">
        <f>+J8-Q8</f>
        <v>1214996974</v>
      </c>
      <c r="S8" s="62">
        <f t="shared" ref="S8:X8" si="1">+S9</f>
        <v>156085658</v>
      </c>
      <c r="T8" s="62">
        <f t="shared" si="1"/>
        <v>121668946</v>
      </c>
      <c r="U8" s="62">
        <f t="shared" si="1"/>
        <v>277754604</v>
      </c>
      <c r="V8" s="62">
        <f t="shared" si="1"/>
        <v>156085658</v>
      </c>
      <c r="W8" s="62">
        <f t="shared" si="1"/>
        <v>121668946</v>
      </c>
      <c r="X8" s="64">
        <f t="shared" si="1"/>
        <v>277754604</v>
      </c>
      <c r="Y8" s="23">
        <f>+U8-X8</f>
        <v>0</v>
      </c>
    </row>
    <row r="9" spans="1:25" x14ac:dyDescent="0.25">
      <c r="A9" s="24">
        <v>2.1</v>
      </c>
      <c r="B9" s="66" t="s">
        <v>32</v>
      </c>
      <c r="C9" s="67"/>
      <c r="D9" s="68">
        <f t="shared" ref="D9:J9" si="2">+D10+D35+D79</f>
        <v>1567958428</v>
      </c>
      <c r="E9" s="69">
        <f t="shared" si="2"/>
        <v>0</v>
      </c>
      <c r="F9" s="69">
        <f t="shared" si="2"/>
        <v>0</v>
      </c>
      <c r="G9" s="69">
        <f t="shared" si="2"/>
        <v>0</v>
      </c>
      <c r="H9" s="69">
        <f t="shared" si="2"/>
        <v>0</v>
      </c>
      <c r="I9" s="68">
        <f t="shared" si="2"/>
        <v>0</v>
      </c>
      <c r="J9" s="70">
        <f t="shared" si="2"/>
        <v>1567958428</v>
      </c>
      <c r="K9" s="68"/>
      <c r="L9" s="68">
        <f>L10</f>
        <v>143337557</v>
      </c>
      <c r="M9" s="68">
        <f>M10</f>
        <v>75494824</v>
      </c>
      <c r="N9" s="62">
        <f>N10+N35</f>
        <v>352976367</v>
      </c>
      <c r="O9" s="101">
        <v>156085658</v>
      </c>
      <c r="P9" s="62">
        <f>P10</f>
        <v>75494824</v>
      </c>
      <c r="Q9" s="65">
        <f>Q10+Q35</f>
        <v>352961454</v>
      </c>
      <c r="R9" s="68">
        <f t="shared" ref="R9:R38" si="3">+J9-Q9</f>
        <v>1214996974</v>
      </c>
      <c r="S9" s="62">
        <f>S10+S35+S79</f>
        <v>156085658</v>
      </c>
      <c r="T9" s="62">
        <f>T10+T35</f>
        <v>121668946</v>
      </c>
      <c r="U9" s="62">
        <f>U10+U35</f>
        <v>277754604</v>
      </c>
      <c r="V9" s="62">
        <f>V10+V35</f>
        <v>156085658</v>
      </c>
      <c r="W9" s="62">
        <f>W10+W35</f>
        <v>121668946</v>
      </c>
      <c r="X9" s="70">
        <f t="shared" ref="X9:X82" si="4">+V9+W9</f>
        <v>277754604</v>
      </c>
      <c r="Y9" s="25">
        <f t="shared" ref="Y9:Y82" si="5">+U9-X9</f>
        <v>0</v>
      </c>
    </row>
    <row r="10" spans="1:25" ht="27" x14ac:dyDescent="0.25">
      <c r="A10" s="24" t="s">
        <v>33</v>
      </c>
      <c r="B10" s="66" t="s">
        <v>34</v>
      </c>
      <c r="C10" s="71"/>
      <c r="D10" s="68">
        <f>++D11</f>
        <v>1175658428</v>
      </c>
      <c r="E10" s="69">
        <f t="shared" ref="E10:L10" si="6">+E11</f>
        <v>0</v>
      </c>
      <c r="F10" s="69">
        <f t="shared" si="6"/>
        <v>0</v>
      </c>
      <c r="G10" s="69">
        <f t="shared" si="6"/>
        <v>0</v>
      </c>
      <c r="H10" s="69">
        <f t="shared" si="6"/>
        <v>0</v>
      </c>
      <c r="I10" s="68">
        <f t="shared" si="6"/>
        <v>0</v>
      </c>
      <c r="J10" s="70">
        <f t="shared" si="6"/>
        <v>1175658428</v>
      </c>
      <c r="K10" s="70"/>
      <c r="L10" s="70">
        <f t="shared" si="6"/>
        <v>143337557</v>
      </c>
      <c r="M10" s="72">
        <f>+M11</f>
        <v>75494824</v>
      </c>
      <c r="N10" s="62">
        <f t="shared" ref="N10:N13" si="7">L10+M10</f>
        <v>218832381</v>
      </c>
      <c r="O10" s="68">
        <f>+O11</f>
        <v>143337557</v>
      </c>
      <c r="P10" s="68">
        <f>+P11</f>
        <v>75494824</v>
      </c>
      <c r="Q10" s="68">
        <f t="shared" ref="Q10:Q29" si="8">+O10+P10</f>
        <v>218832381</v>
      </c>
      <c r="R10" s="68">
        <f t="shared" si="3"/>
        <v>956826047</v>
      </c>
      <c r="S10" s="68">
        <f>+S11</f>
        <v>143337557</v>
      </c>
      <c r="T10" s="68">
        <f>+T11</f>
        <v>75494824</v>
      </c>
      <c r="U10" s="70">
        <f>+S10+T10</f>
        <v>218832381</v>
      </c>
      <c r="V10" s="68">
        <f>+V11</f>
        <v>143337557</v>
      </c>
      <c r="W10" s="68">
        <f>+W11</f>
        <v>75494824</v>
      </c>
      <c r="X10" s="70">
        <f t="shared" si="4"/>
        <v>218832381</v>
      </c>
      <c r="Y10" s="25">
        <f t="shared" si="5"/>
        <v>0</v>
      </c>
    </row>
    <row r="11" spans="1:25" ht="40.5" x14ac:dyDescent="0.25">
      <c r="A11" s="24" t="s">
        <v>35</v>
      </c>
      <c r="B11" s="66" t="s">
        <v>36</v>
      </c>
      <c r="C11" s="71"/>
      <c r="D11" s="68">
        <f>+D12+D21+D31</f>
        <v>1175658428</v>
      </c>
      <c r="E11" s="69">
        <f t="shared" ref="E11:M11" si="9">+E12+E21+E31</f>
        <v>0</v>
      </c>
      <c r="F11" s="69">
        <f t="shared" si="9"/>
        <v>0</v>
      </c>
      <c r="G11" s="69">
        <f t="shared" si="9"/>
        <v>0</v>
      </c>
      <c r="H11" s="69">
        <f t="shared" si="9"/>
        <v>0</v>
      </c>
      <c r="I11" s="68">
        <f t="shared" si="9"/>
        <v>0</v>
      </c>
      <c r="J11" s="70">
        <f t="shared" si="9"/>
        <v>1175658428</v>
      </c>
      <c r="K11" s="70">
        <f t="shared" si="9"/>
        <v>0</v>
      </c>
      <c r="L11" s="70">
        <f t="shared" si="9"/>
        <v>143337557</v>
      </c>
      <c r="M11" s="70">
        <f t="shared" si="9"/>
        <v>75494824</v>
      </c>
      <c r="N11" s="68">
        <f>L11+M11</f>
        <v>218832381</v>
      </c>
      <c r="O11" s="68">
        <f>O12+O21+O31</f>
        <v>143337557</v>
      </c>
      <c r="P11" s="68">
        <f>+P12+P21+P31</f>
        <v>75494824</v>
      </c>
      <c r="Q11" s="68">
        <f>+Q12+Q21+Q31</f>
        <v>218832381</v>
      </c>
      <c r="R11" s="68">
        <f t="shared" si="3"/>
        <v>956826047</v>
      </c>
      <c r="S11" s="68">
        <f>S12+S21+S31</f>
        <v>143337557</v>
      </c>
      <c r="T11" s="68">
        <f>T12+T21+T31</f>
        <v>75494824</v>
      </c>
      <c r="U11" s="70">
        <f t="shared" ref="U11:U82" si="10">+S11+T11</f>
        <v>218832381</v>
      </c>
      <c r="V11" s="68">
        <f>V12+V21+V31</f>
        <v>143337557</v>
      </c>
      <c r="W11" s="68">
        <f>+W12+W21+W31</f>
        <v>75494824</v>
      </c>
      <c r="X11" s="70">
        <f t="shared" si="4"/>
        <v>218832381</v>
      </c>
      <c r="Y11" s="25">
        <f t="shared" si="5"/>
        <v>0</v>
      </c>
    </row>
    <row r="12" spans="1:25" ht="43.5" customHeight="1" x14ac:dyDescent="0.25">
      <c r="A12" s="24" t="s">
        <v>37</v>
      </c>
      <c r="B12" s="66" t="s">
        <v>38</v>
      </c>
      <c r="C12" s="71"/>
      <c r="D12" s="68">
        <f t="shared" ref="D12:I12" si="11">+D13+D18</f>
        <v>799128428</v>
      </c>
      <c r="E12" s="69">
        <f t="shared" si="11"/>
        <v>0</v>
      </c>
      <c r="F12" s="69">
        <f t="shared" si="11"/>
        <v>0</v>
      </c>
      <c r="G12" s="69">
        <f t="shared" si="11"/>
        <v>0</v>
      </c>
      <c r="H12" s="69">
        <f t="shared" si="11"/>
        <v>0</v>
      </c>
      <c r="I12" s="68">
        <f t="shared" si="11"/>
        <v>0</v>
      </c>
      <c r="J12" s="70">
        <f>+J13</f>
        <v>799128428</v>
      </c>
      <c r="K12" s="70"/>
      <c r="L12" s="70">
        <f t="shared" ref="L12" si="12">+L13</f>
        <v>110467600</v>
      </c>
      <c r="M12" s="70">
        <f t="shared" ref="M12:X12" si="13">+M13</f>
        <v>58460475</v>
      </c>
      <c r="N12" s="70">
        <f t="shared" si="7"/>
        <v>168928075</v>
      </c>
      <c r="O12" s="70">
        <f t="shared" si="13"/>
        <v>110467600</v>
      </c>
      <c r="P12" s="70">
        <f t="shared" si="13"/>
        <v>58460475</v>
      </c>
      <c r="Q12" s="70">
        <f t="shared" si="13"/>
        <v>168928075</v>
      </c>
      <c r="R12" s="70">
        <f t="shared" si="13"/>
        <v>630200353</v>
      </c>
      <c r="S12" s="70">
        <f t="shared" si="13"/>
        <v>110467600</v>
      </c>
      <c r="T12" s="70">
        <f t="shared" si="13"/>
        <v>58460475</v>
      </c>
      <c r="U12" s="70">
        <f t="shared" si="13"/>
        <v>168928075</v>
      </c>
      <c r="V12" s="70">
        <f t="shared" si="13"/>
        <v>110467600</v>
      </c>
      <c r="W12" s="70">
        <f t="shared" si="13"/>
        <v>58460475</v>
      </c>
      <c r="X12" s="70">
        <f t="shared" si="13"/>
        <v>168928075</v>
      </c>
      <c r="Y12" s="25">
        <f t="shared" si="5"/>
        <v>0</v>
      </c>
    </row>
    <row r="13" spans="1:25" ht="40.5" x14ac:dyDescent="0.25">
      <c r="A13" s="24" t="s">
        <v>39</v>
      </c>
      <c r="B13" s="66" t="s">
        <v>40</v>
      </c>
      <c r="C13" s="71"/>
      <c r="D13" s="68">
        <f t="shared" ref="D13:I13" si="14">D14+D15+D16+D17</f>
        <v>707828428</v>
      </c>
      <c r="E13" s="69">
        <f t="shared" si="14"/>
        <v>0</v>
      </c>
      <c r="F13" s="69">
        <f t="shared" si="14"/>
        <v>0</v>
      </c>
      <c r="G13" s="69">
        <f t="shared" si="14"/>
        <v>0</v>
      </c>
      <c r="H13" s="69">
        <f t="shared" si="14"/>
        <v>0</v>
      </c>
      <c r="I13" s="68">
        <f t="shared" si="14"/>
        <v>0</v>
      </c>
      <c r="J13" s="70">
        <f>J14+J15+J16+J17+J18</f>
        <v>799128428</v>
      </c>
      <c r="K13" s="70"/>
      <c r="L13" s="70">
        <f t="shared" ref="L13" si="15">L14+L15+L16+L17+L18</f>
        <v>110467600</v>
      </c>
      <c r="M13" s="68">
        <f>M14+M15</f>
        <v>58460475</v>
      </c>
      <c r="N13" s="68">
        <f t="shared" si="7"/>
        <v>168928075</v>
      </c>
      <c r="O13" s="68">
        <f>O14+O15+O16+O17</f>
        <v>110467600</v>
      </c>
      <c r="P13" s="68">
        <f>+P14+P15+P16+P17</f>
        <v>58460475</v>
      </c>
      <c r="Q13" s="68">
        <f>Q14+Q15+Q17</f>
        <v>168928075</v>
      </c>
      <c r="R13" s="68">
        <f t="shared" si="3"/>
        <v>630200353</v>
      </c>
      <c r="S13" s="68">
        <f>S14+S15+S16+S17</f>
        <v>110467600</v>
      </c>
      <c r="T13" s="68">
        <f>T14+T15+T16+T17</f>
        <v>58460475</v>
      </c>
      <c r="U13" s="70">
        <f>+S13+T13</f>
        <v>168928075</v>
      </c>
      <c r="V13" s="68">
        <f>V14+V15+V17</f>
        <v>110467600</v>
      </c>
      <c r="W13" s="68">
        <f>W14+W15+W16+W17</f>
        <v>58460475</v>
      </c>
      <c r="X13" s="70">
        <f t="shared" si="4"/>
        <v>168928075</v>
      </c>
      <c r="Y13" s="25">
        <f t="shared" si="5"/>
        <v>0</v>
      </c>
    </row>
    <row r="14" spans="1:25" x14ac:dyDescent="0.25">
      <c r="A14" s="26" t="s">
        <v>41</v>
      </c>
      <c r="B14" s="74" t="s">
        <v>42</v>
      </c>
      <c r="C14" s="74">
        <v>1</v>
      </c>
      <c r="D14" s="75">
        <v>652828428</v>
      </c>
      <c r="E14" s="76">
        <v>0</v>
      </c>
      <c r="F14" s="76">
        <v>0</v>
      </c>
      <c r="G14" s="77"/>
      <c r="H14" s="76">
        <v>0</v>
      </c>
      <c r="I14" s="78">
        <v>0</v>
      </c>
      <c r="J14" s="79">
        <f>D14+E14-F14-H14+I14</f>
        <v>652828428</v>
      </c>
      <c r="K14" s="80" t="s">
        <v>43</v>
      </c>
      <c r="L14" s="80">
        <v>108185245</v>
      </c>
      <c r="M14" s="75">
        <v>58319869</v>
      </c>
      <c r="N14" s="75">
        <f>+L14+M14</f>
        <v>166505114</v>
      </c>
      <c r="O14" s="75">
        <v>108185245</v>
      </c>
      <c r="P14" s="75">
        <v>58319869</v>
      </c>
      <c r="Q14" s="75">
        <f t="shared" si="8"/>
        <v>166505114</v>
      </c>
      <c r="R14" s="68">
        <f t="shared" si="3"/>
        <v>486323314</v>
      </c>
      <c r="S14" s="75">
        <v>108185245</v>
      </c>
      <c r="T14" s="75">
        <v>58319869</v>
      </c>
      <c r="U14" s="79">
        <f>+S14+T14</f>
        <v>166505114</v>
      </c>
      <c r="V14" s="75">
        <v>108185245</v>
      </c>
      <c r="W14" s="75">
        <v>58319869</v>
      </c>
      <c r="X14" s="70">
        <f t="shared" si="4"/>
        <v>166505114</v>
      </c>
      <c r="Y14" s="25">
        <f t="shared" si="5"/>
        <v>0</v>
      </c>
    </row>
    <row r="15" spans="1:25" ht="27" x14ac:dyDescent="0.25">
      <c r="A15" s="26" t="s">
        <v>44</v>
      </c>
      <c r="B15" s="74" t="s">
        <v>45</v>
      </c>
      <c r="C15" s="74">
        <v>1</v>
      </c>
      <c r="D15" s="75">
        <v>1500000</v>
      </c>
      <c r="E15" s="76">
        <v>0</v>
      </c>
      <c r="F15" s="76">
        <v>0</v>
      </c>
      <c r="G15" s="77"/>
      <c r="H15" s="76">
        <v>0</v>
      </c>
      <c r="I15" s="78">
        <v>0</v>
      </c>
      <c r="J15" s="79">
        <f>D15+E15-F15-H15+I15</f>
        <v>1500000</v>
      </c>
      <c r="K15" s="80" t="s">
        <v>43</v>
      </c>
      <c r="L15" s="80">
        <v>257778</v>
      </c>
      <c r="M15" s="75">
        <v>140606</v>
      </c>
      <c r="N15" s="75">
        <f>+L15+M15</f>
        <v>398384</v>
      </c>
      <c r="O15" s="75">
        <v>257778</v>
      </c>
      <c r="P15" s="75">
        <v>140606</v>
      </c>
      <c r="Q15" s="75">
        <f t="shared" si="8"/>
        <v>398384</v>
      </c>
      <c r="R15" s="68">
        <f t="shared" si="3"/>
        <v>1101616</v>
      </c>
      <c r="S15" s="75">
        <v>257778</v>
      </c>
      <c r="T15" s="75">
        <v>140606</v>
      </c>
      <c r="U15" s="79">
        <f t="shared" si="10"/>
        <v>398384</v>
      </c>
      <c r="V15" s="75">
        <v>257778</v>
      </c>
      <c r="W15" s="75">
        <v>140606</v>
      </c>
      <c r="X15" s="70">
        <f t="shared" si="4"/>
        <v>398384</v>
      </c>
      <c r="Y15" s="25">
        <f t="shared" si="5"/>
        <v>0</v>
      </c>
    </row>
    <row r="16" spans="1:25" ht="40.5" x14ac:dyDescent="0.25">
      <c r="A16" s="26" t="s">
        <v>46</v>
      </c>
      <c r="B16" s="74" t="s">
        <v>47</v>
      </c>
      <c r="C16" s="74">
        <v>1</v>
      </c>
      <c r="D16" s="75">
        <v>33000000</v>
      </c>
      <c r="E16" s="76">
        <v>0</v>
      </c>
      <c r="F16" s="76">
        <v>0</v>
      </c>
      <c r="G16" s="77"/>
      <c r="H16" s="76">
        <v>0</v>
      </c>
      <c r="I16" s="78">
        <v>0</v>
      </c>
      <c r="J16" s="79">
        <f>D16+E16-F16-H16+I16</f>
        <v>33000000</v>
      </c>
      <c r="K16" s="80" t="s">
        <v>43</v>
      </c>
      <c r="L16" s="80">
        <v>0</v>
      </c>
      <c r="M16" s="75">
        <v>0</v>
      </c>
      <c r="N16" s="75">
        <f>+L16+M16</f>
        <v>0</v>
      </c>
      <c r="O16" s="75"/>
      <c r="P16" s="75">
        <v>0</v>
      </c>
      <c r="Q16" s="75">
        <f t="shared" si="8"/>
        <v>0</v>
      </c>
      <c r="R16" s="68">
        <f t="shared" si="3"/>
        <v>33000000</v>
      </c>
      <c r="S16" s="75"/>
      <c r="T16" s="75">
        <v>0</v>
      </c>
      <c r="U16" s="79">
        <f t="shared" si="10"/>
        <v>0</v>
      </c>
      <c r="V16" s="75"/>
      <c r="W16" s="75">
        <v>0</v>
      </c>
      <c r="X16" s="70">
        <f t="shared" si="4"/>
        <v>0</v>
      </c>
      <c r="Y16" s="25">
        <f t="shared" si="5"/>
        <v>0</v>
      </c>
    </row>
    <row r="17" spans="1:25" ht="40.5" x14ac:dyDescent="0.25">
      <c r="A17" s="26" t="s">
        <v>48</v>
      </c>
      <c r="B17" s="74" t="s">
        <v>49</v>
      </c>
      <c r="C17" s="74">
        <v>1</v>
      </c>
      <c r="D17" s="75">
        <v>20500000</v>
      </c>
      <c r="E17" s="76">
        <v>0</v>
      </c>
      <c r="F17" s="76">
        <v>0</v>
      </c>
      <c r="G17" s="77"/>
      <c r="H17" s="76">
        <v>0</v>
      </c>
      <c r="I17" s="78">
        <v>0</v>
      </c>
      <c r="J17" s="79">
        <f>D17+E17-F17-H17+I17</f>
        <v>20500000</v>
      </c>
      <c r="K17" s="80" t="s">
        <v>43</v>
      </c>
      <c r="L17" s="80">
        <v>2024577</v>
      </c>
      <c r="M17" s="75">
        <v>0</v>
      </c>
      <c r="N17" s="75">
        <f>+L17+M17</f>
        <v>2024577</v>
      </c>
      <c r="O17" s="75">
        <v>2024577</v>
      </c>
      <c r="P17" s="75">
        <v>0</v>
      </c>
      <c r="Q17" s="75">
        <f t="shared" si="8"/>
        <v>2024577</v>
      </c>
      <c r="R17" s="68">
        <f t="shared" si="3"/>
        <v>18475423</v>
      </c>
      <c r="S17" s="75">
        <v>2024577</v>
      </c>
      <c r="T17" s="75"/>
      <c r="U17" s="79">
        <f t="shared" si="10"/>
        <v>2024577</v>
      </c>
      <c r="V17" s="75">
        <v>2024577</v>
      </c>
      <c r="W17" s="75">
        <v>0</v>
      </c>
      <c r="X17" s="70">
        <f t="shared" si="4"/>
        <v>2024577</v>
      </c>
      <c r="Y17" s="25">
        <f t="shared" si="5"/>
        <v>0</v>
      </c>
    </row>
    <row r="18" spans="1:25" ht="27" x14ac:dyDescent="0.25">
      <c r="A18" s="28" t="s">
        <v>50</v>
      </c>
      <c r="B18" s="71" t="s">
        <v>51</v>
      </c>
      <c r="C18" s="71"/>
      <c r="D18" s="68">
        <f t="shared" ref="D18:I18" si="16">+D19+D20</f>
        <v>91300000</v>
      </c>
      <c r="E18" s="69">
        <f t="shared" si="16"/>
        <v>0</v>
      </c>
      <c r="F18" s="69">
        <f t="shared" si="16"/>
        <v>0</v>
      </c>
      <c r="G18" s="69">
        <f t="shared" si="16"/>
        <v>0</v>
      </c>
      <c r="H18" s="69">
        <f t="shared" si="16"/>
        <v>0</v>
      </c>
      <c r="I18" s="68">
        <f t="shared" si="16"/>
        <v>0</v>
      </c>
      <c r="J18" s="70">
        <f>+J19+J20</f>
        <v>91300000</v>
      </c>
      <c r="K18" s="72"/>
      <c r="L18" s="68">
        <v>0</v>
      </c>
      <c r="M18" s="68">
        <f>+M19+M20</f>
        <v>0</v>
      </c>
      <c r="N18" s="68">
        <f>+M18+L18</f>
        <v>0</v>
      </c>
      <c r="O18" s="68">
        <f>+O19+O20</f>
        <v>0</v>
      </c>
      <c r="P18" s="68">
        <f>+P19+P20</f>
        <v>0</v>
      </c>
      <c r="Q18" s="68">
        <f t="shared" si="8"/>
        <v>0</v>
      </c>
      <c r="R18" s="68">
        <f t="shared" si="3"/>
        <v>91300000</v>
      </c>
      <c r="S18" s="68">
        <f>+S19+S20</f>
        <v>0</v>
      </c>
      <c r="T18" s="68">
        <v>0</v>
      </c>
      <c r="U18" s="70">
        <f t="shared" si="10"/>
        <v>0</v>
      </c>
      <c r="V18" s="68">
        <f>+V19+V20</f>
        <v>0</v>
      </c>
      <c r="W18" s="68">
        <v>0</v>
      </c>
      <c r="X18" s="70">
        <f t="shared" si="4"/>
        <v>0</v>
      </c>
      <c r="Y18" s="25">
        <f t="shared" si="5"/>
        <v>0</v>
      </c>
    </row>
    <row r="19" spans="1:25" x14ac:dyDescent="0.25">
      <c r="A19" s="26" t="s">
        <v>52</v>
      </c>
      <c r="B19" s="74" t="s">
        <v>53</v>
      </c>
      <c r="C19" s="74">
        <v>1</v>
      </c>
      <c r="D19" s="75">
        <v>61600000</v>
      </c>
      <c r="E19" s="76">
        <v>0</v>
      </c>
      <c r="F19" s="76">
        <v>0</v>
      </c>
      <c r="G19" s="77"/>
      <c r="H19" s="76">
        <v>0</v>
      </c>
      <c r="I19" s="78">
        <v>0</v>
      </c>
      <c r="J19" s="79">
        <f>D19+E19-F19-H19+I19</f>
        <v>61600000</v>
      </c>
      <c r="K19" s="80" t="s">
        <v>43</v>
      </c>
      <c r="L19" s="80">
        <v>0</v>
      </c>
      <c r="M19" s="75">
        <v>0</v>
      </c>
      <c r="N19" s="75">
        <f>+L19+M19</f>
        <v>0</v>
      </c>
      <c r="O19" s="75">
        <v>0</v>
      </c>
      <c r="P19" s="75">
        <v>0</v>
      </c>
      <c r="Q19" s="68">
        <f t="shared" si="8"/>
        <v>0</v>
      </c>
      <c r="R19" s="68">
        <f t="shared" si="3"/>
        <v>61600000</v>
      </c>
      <c r="S19" s="68">
        <v>0</v>
      </c>
      <c r="T19" s="75">
        <v>0</v>
      </c>
      <c r="U19" s="79">
        <f t="shared" si="10"/>
        <v>0</v>
      </c>
      <c r="V19" s="75">
        <v>0</v>
      </c>
      <c r="W19" s="75">
        <v>0</v>
      </c>
      <c r="X19" s="70">
        <f t="shared" si="4"/>
        <v>0</v>
      </c>
      <c r="Y19" s="25">
        <f t="shared" si="5"/>
        <v>0</v>
      </c>
    </row>
    <row r="20" spans="1:25" ht="27" x14ac:dyDescent="0.25">
      <c r="A20" s="26" t="s">
        <v>54</v>
      </c>
      <c r="B20" s="74" t="s">
        <v>55</v>
      </c>
      <c r="C20" s="74">
        <v>1</v>
      </c>
      <c r="D20" s="75">
        <v>29700000</v>
      </c>
      <c r="E20" s="76">
        <v>0</v>
      </c>
      <c r="F20" s="76">
        <v>0</v>
      </c>
      <c r="G20" s="77"/>
      <c r="H20" s="76">
        <v>0</v>
      </c>
      <c r="I20" s="78">
        <v>0</v>
      </c>
      <c r="J20" s="79">
        <f>D20+E20-F20-H20+I20</f>
        <v>29700000</v>
      </c>
      <c r="K20" s="80" t="s">
        <v>43</v>
      </c>
      <c r="L20" s="80">
        <v>0</v>
      </c>
      <c r="M20" s="75">
        <v>0</v>
      </c>
      <c r="N20" s="75">
        <f>+L20+M20</f>
        <v>0</v>
      </c>
      <c r="O20" s="75">
        <v>0</v>
      </c>
      <c r="P20" s="75">
        <v>0</v>
      </c>
      <c r="Q20" s="68">
        <f t="shared" si="8"/>
        <v>0</v>
      </c>
      <c r="R20" s="68">
        <f>+J20-Q20</f>
        <v>29700000</v>
      </c>
      <c r="S20" s="68">
        <v>0</v>
      </c>
      <c r="T20" s="75">
        <v>0</v>
      </c>
      <c r="U20" s="79">
        <f t="shared" si="10"/>
        <v>0</v>
      </c>
      <c r="V20" s="75">
        <v>0</v>
      </c>
      <c r="W20" s="75">
        <v>0</v>
      </c>
      <c r="X20" s="70">
        <f t="shared" si="4"/>
        <v>0</v>
      </c>
      <c r="Y20" s="25">
        <f t="shared" si="5"/>
        <v>0</v>
      </c>
    </row>
    <row r="21" spans="1:25" ht="40.5" x14ac:dyDescent="0.25">
      <c r="A21" s="24" t="s">
        <v>56</v>
      </c>
      <c r="B21" s="71" t="s">
        <v>57</v>
      </c>
      <c r="C21" s="71"/>
      <c r="D21" s="68">
        <f t="shared" ref="D21:J21" si="17">+D22+D23+D24+D25+D26+D27+D28+D29+D30</f>
        <v>314100000</v>
      </c>
      <c r="E21" s="69">
        <f t="shared" si="17"/>
        <v>0</v>
      </c>
      <c r="F21" s="69">
        <f t="shared" si="17"/>
        <v>0</v>
      </c>
      <c r="G21" s="69">
        <f t="shared" si="17"/>
        <v>0</v>
      </c>
      <c r="H21" s="69">
        <f t="shared" si="17"/>
        <v>0</v>
      </c>
      <c r="I21" s="68">
        <f t="shared" si="17"/>
        <v>0</v>
      </c>
      <c r="J21" s="70">
        <f t="shared" si="17"/>
        <v>314100000</v>
      </c>
      <c r="K21" s="72"/>
      <c r="L21" s="72">
        <f>SUM(L22:L30)</f>
        <v>32723772</v>
      </c>
      <c r="M21" s="72">
        <f>+M22+M23+M24+M25+M26+M27+M28+M29+M30</f>
        <v>16961600</v>
      </c>
      <c r="N21" s="72">
        <f>+M21+L21</f>
        <v>49685372</v>
      </c>
      <c r="O21" s="68">
        <f>O22+O23+O24+O25+O26+O27+O28+O29+O30</f>
        <v>32723772</v>
      </c>
      <c r="P21" s="68">
        <f>+P22+P23+P24+P25+P26+P27+P28+P29+P30</f>
        <v>16961600</v>
      </c>
      <c r="Q21" s="68">
        <f>Q22+Q23+Q25+Q26+Q27+Q28+Q29+Q30</f>
        <v>49685372</v>
      </c>
      <c r="R21" s="68">
        <f t="shared" si="3"/>
        <v>264414628</v>
      </c>
      <c r="S21" s="68">
        <f>S22+S23+S24+S25+S26+S27+S28+S29+S30</f>
        <v>32723772</v>
      </c>
      <c r="T21" s="68">
        <f>T22+T23+T24+T25+T26+T27+T28+T29+T30</f>
        <v>16961600</v>
      </c>
      <c r="U21" s="70">
        <f>+S21+T21</f>
        <v>49685372</v>
      </c>
      <c r="V21" s="68">
        <v>32723772</v>
      </c>
      <c r="W21" s="68">
        <f>SUM(W22:W30)</f>
        <v>16961600</v>
      </c>
      <c r="X21" s="70">
        <f t="shared" si="4"/>
        <v>49685372</v>
      </c>
      <c r="Y21" s="25">
        <f t="shared" si="5"/>
        <v>0</v>
      </c>
    </row>
    <row r="22" spans="1:25" ht="54" x14ac:dyDescent="0.25">
      <c r="A22" s="27" t="s">
        <v>58</v>
      </c>
      <c r="B22" s="74" t="s">
        <v>59</v>
      </c>
      <c r="C22" s="74">
        <v>1</v>
      </c>
      <c r="D22" s="75">
        <v>87400000</v>
      </c>
      <c r="E22" s="76">
        <v>0</v>
      </c>
      <c r="F22" s="76">
        <v>0</v>
      </c>
      <c r="G22" s="77"/>
      <c r="H22" s="76">
        <v>0</v>
      </c>
      <c r="I22" s="78">
        <v>0</v>
      </c>
      <c r="J22" s="79">
        <f t="shared" ref="J22:J30" si="18">D22+E22-F22-H22+I22</f>
        <v>87400000</v>
      </c>
      <c r="K22" s="80" t="s">
        <v>43</v>
      </c>
      <c r="L22" s="80">
        <v>13303686</v>
      </c>
      <c r="M22" s="75">
        <v>6998700</v>
      </c>
      <c r="N22" s="75">
        <f t="shared" ref="N22:N30" si="19">+L22+M22</f>
        <v>20302386</v>
      </c>
      <c r="O22" s="75">
        <v>13303686</v>
      </c>
      <c r="P22" s="75">
        <v>6998700</v>
      </c>
      <c r="Q22" s="75">
        <f t="shared" si="8"/>
        <v>20302386</v>
      </c>
      <c r="R22" s="68">
        <f t="shared" si="3"/>
        <v>67097614</v>
      </c>
      <c r="S22" s="75">
        <v>13303686</v>
      </c>
      <c r="T22" s="75">
        <v>6998700</v>
      </c>
      <c r="U22" s="79">
        <f t="shared" si="10"/>
        <v>20302386</v>
      </c>
      <c r="V22" s="75">
        <v>13303686</v>
      </c>
      <c r="W22" s="75">
        <v>6998700</v>
      </c>
      <c r="X22" s="70">
        <f t="shared" si="4"/>
        <v>20302386</v>
      </c>
      <c r="Y22" s="25">
        <f t="shared" si="5"/>
        <v>0</v>
      </c>
    </row>
    <row r="23" spans="1:25" ht="40.5" x14ac:dyDescent="0.25">
      <c r="A23" s="27" t="s">
        <v>60</v>
      </c>
      <c r="B23" s="74" t="s">
        <v>61</v>
      </c>
      <c r="C23" s="74">
        <v>1</v>
      </c>
      <c r="D23" s="75">
        <v>54300000</v>
      </c>
      <c r="E23" s="76">
        <v>0</v>
      </c>
      <c r="F23" s="76">
        <v>0</v>
      </c>
      <c r="G23" s="77"/>
      <c r="H23" s="76">
        <v>0</v>
      </c>
      <c r="I23" s="78">
        <v>0</v>
      </c>
      <c r="J23" s="79">
        <f t="shared" si="18"/>
        <v>54300000</v>
      </c>
      <c r="K23" s="80" t="s">
        <v>43</v>
      </c>
      <c r="L23" s="80">
        <v>9422986</v>
      </c>
      <c r="M23" s="75">
        <v>4957100</v>
      </c>
      <c r="N23" s="75">
        <f t="shared" si="19"/>
        <v>14380086</v>
      </c>
      <c r="O23" s="75">
        <v>9422986</v>
      </c>
      <c r="P23" s="75">
        <v>4957100</v>
      </c>
      <c r="Q23" s="75">
        <f t="shared" si="8"/>
        <v>14380086</v>
      </c>
      <c r="R23" s="68">
        <f t="shared" si="3"/>
        <v>39919914</v>
      </c>
      <c r="S23" s="75">
        <v>9422986</v>
      </c>
      <c r="T23" s="75">
        <v>4957100</v>
      </c>
      <c r="U23" s="79">
        <f t="shared" si="10"/>
        <v>14380086</v>
      </c>
      <c r="V23" s="75">
        <v>9422986</v>
      </c>
      <c r="W23" s="75">
        <v>4957100</v>
      </c>
      <c r="X23" s="70">
        <f t="shared" si="4"/>
        <v>14380086</v>
      </c>
      <c r="Y23" s="25">
        <f t="shared" si="5"/>
        <v>0</v>
      </c>
    </row>
    <row r="24" spans="1:25" ht="27" x14ac:dyDescent="0.25">
      <c r="A24" s="27" t="s">
        <v>62</v>
      </c>
      <c r="B24" s="74" t="s">
        <v>63</v>
      </c>
      <c r="C24" s="74">
        <v>1</v>
      </c>
      <c r="D24" s="75">
        <v>92000000</v>
      </c>
      <c r="E24" s="76">
        <v>0</v>
      </c>
      <c r="F24" s="76">
        <v>0</v>
      </c>
      <c r="G24" s="77"/>
      <c r="H24" s="76">
        <v>0</v>
      </c>
      <c r="I24" s="78">
        <v>0</v>
      </c>
      <c r="J24" s="79">
        <f t="shared" si="18"/>
        <v>92000000</v>
      </c>
      <c r="K24" s="80" t="s">
        <v>43</v>
      </c>
      <c r="L24" s="80">
        <v>0</v>
      </c>
      <c r="M24" s="75">
        <v>0</v>
      </c>
      <c r="N24" s="75">
        <f t="shared" si="19"/>
        <v>0</v>
      </c>
      <c r="O24" s="75"/>
      <c r="P24" s="75">
        <v>0</v>
      </c>
      <c r="Q24" s="75">
        <f t="shared" si="8"/>
        <v>0</v>
      </c>
      <c r="R24" s="68">
        <f t="shared" si="3"/>
        <v>92000000</v>
      </c>
      <c r="S24" s="75"/>
      <c r="T24" s="75">
        <v>0</v>
      </c>
      <c r="U24" s="79">
        <f t="shared" si="10"/>
        <v>0</v>
      </c>
      <c r="V24" s="75"/>
      <c r="W24" s="75">
        <v>0</v>
      </c>
      <c r="X24" s="70">
        <f t="shared" si="4"/>
        <v>0</v>
      </c>
      <c r="Y24" s="25">
        <f t="shared" si="5"/>
        <v>0</v>
      </c>
    </row>
    <row r="25" spans="1:25" ht="40.5" x14ac:dyDescent="0.25">
      <c r="A25" s="27" t="s">
        <v>64</v>
      </c>
      <c r="B25" s="74" t="s">
        <v>65</v>
      </c>
      <c r="C25" s="74">
        <v>1</v>
      </c>
      <c r="D25" s="75">
        <v>30200000</v>
      </c>
      <c r="E25" s="76">
        <v>0</v>
      </c>
      <c r="F25" s="76">
        <v>0</v>
      </c>
      <c r="G25" s="77"/>
      <c r="H25" s="76">
        <v>0</v>
      </c>
      <c r="I25" s="78">
        <v>0</v>
      </c>
      <c r="J25" s="79">
        <f t="shared" si="18"/>
        <v>30200000</v>
      </c>
      <c r="K25" s="80" t="s">
        <v>43</v>
      </c>
      <c r="L25" s="80">
        <v>4203600</v>
      </c>
      <c r="M25" s="75">
        <v>2101800</v>
      </c>
      <c r="N25" s="75">
        <f t="shared" si="19"/>
        <v>6305400</v>
      </c>
      <c r="O25" s="75">
        <v>4203600</v>
      </c>
      <c r="P25" s="75">
        <v>2101800</v>
      </c>
      <c r="Q25" s="75">
        <f t="shared" si="8"/>
        <v>6305400</v>
      </c>
      <c r="R25" s="68">
        <f t="shared" si="3"/>
        <v>23894600</v>
      </c>
      <c r="S25" s="75">
        <v>4203600</v>
      </c>
      <c r="T25" s="75">
        <v>2101800</v>
      </c>
      <c r="U25" s="79">
        <f t="shared" si="10"/>
        <v>6305400</v>
      </c>
      <c r="V25" s="75">
        <v>4203600</v>
      </c>
      <c r="W25" s="75">
        <v>2101800</v>
      </c>
      <c r="X25" s="70">
        <f t="shared" si="4"/>
        <v>6305400</v>
      </c>
      <c r="Y25" s="25">
        <f t="shared" si="5"/>
        <v>0</v>
      </c>
    </row>
    <row r="26" spans="1:25" ht="54" x14ac:dyDescent="0.25">
      <c r="A26" s="27" t="s">
        <v>66</v>
      </c>
      <c r="B26" s="74" t="s">
        <v>67</v>
      </c>
      <c r="C26" s="74">
        <v>1</v>
      </c>
      <c r="D26" s="75">
        <v>4500000</v>
      </c>
      <c r="E26" s="76">
        <v>0</v>
      </c>
      <c r="F26" s="76">
        <v>0</v>
      </c>
      <c r="G26" s="77"/>
      <c r="H26" s="76">
        <v>0</v>
      </c>
      <c r="I26" s="78">
        <v>0</v>
      </c>
      <c r="J26" s="79">
        <f t="shared" si="18"/>
        <v>4500000</v>
      </c>
      <c r="K26" s="80" t="s">
        <v>43</v>
      </c>
      <c r="L26" s="80">
        <v>534800</v>
      </c>
      <c r="M26" s="75">
        <v>274700</v>
      </c>
      <c r="N26" s="75">
        <f t="shared" si="19"/>
        <v>809500</v>
      </c>
      <c r="O26" s="75">
        <v>534800</v>
      </c>
      <c r="P26" s="75">
        <v>274700</v>
      </c>
      <c r="Q26" s="75">
        <f t="shared" si="8"/>
        <v>809500</v>
      </c>
      <c r="R26" s="68">
        <f t="shared" si="3"/>
        <v>3690500</v>
      </c>
      <c r="S26" s="75">
        <v>534800</v>
      </c>
      <c r="T26" s="75">
        <v>274700</v>
      </c>
      <c r="U26" s="79">
        <f t="shared" si="10"/>
        <v>809500</v>
      </c>
      <c r="V26" s="75">
        <v>534800</v>
      </c>
      <c r="W26" s="75">
        <v>274700</v>
      </c>
      <c r="X26" s="70">
        <f t="shared" si="4"/>
        <v>809500</v>
      </c>
      <c r="Y26" s="25">
        <f t="shared" si="5"/>
        <v>0</v>
      </c>
    </row>
    <row r="27" spans="1:25" x14ac:dyDescent="0.25">
      <c r="A27" s="27" t="s">
        <v>68</v>
      </c>
      <c r="B27" s="74" t="s">
        <v>69</v>
      </c>
      <c r="C27" s="74">
        <v>1</v>
      </c>
      <c r="D27" s="75">
        <v>27500000</v>
      </c>
      <c r="E27" s="76">
        <v>0</v>
      </c>
      <c r="F27" s="76">
        <v>0</v>
      </c>
      <c r="G27" s="77"/>
      <c r="H27" s="76">
        <v>0</v>
      </c>
      <c r="I27" s="78">
        <v>0</v>
      </c>
      <c r="J27" s="79">
        <f t="shared" si="18"/>
        <v>27500000</v>
      </c>
      <c r="K27" s="80" t="s">
        <v>43</v>
      </c>
      <c r="L27" s="80">
        <v>3153400</v>
      </c>
      <c r="M27" s="75">
        <v>1576700</v>
      </c>
      <c r="N27" s="75">
        <f t="shared" si="19"/>
        <v>4730100</v>
      </c>
      <c r="O27" s="75">
        <v>3153400</v>
      </c>
      <c r="P27" s="75">
        <v>1576700</v>
      </c>
      <c r="Q27" s="75">
        <f t="shared" si="8"/>
        <v>4730100</v>
      </c>
      <c r="R27" s="68">
        <f t="shared" si="3"/>
        <v>22769900</v>
      </c>
      <c r="S27" s="75">
        <v>3153400</v>
      </c>
      <c r="T27" s="75">
        <v>1576700</v>
      </c>
      <c r="U27" s="79">
        <f t="shared" si="10"/>
        <v>4730100</v>
      </c>
      <c r="V27" s="75">
        <v>3153400</v>
      </c>
      <c r="W27" s="75">
        <v>1576700</v>
      </c>
      <c r="X27" s="70">
        <f t="shared" si="4"/>
        <v>4730100</v>
      </c>
      <c r="Y27" s="25">
        <f t="shared" si="5"/>
        <v>0</v>
      </c>
    </row>
    <row r="28" spans="1:25" x14ac:dyDescent="0.25">
      <c r="A28" s="27" t="s">
        <v>70</v>
      </c>
      <c r="B28" s="74" t="s">
        <v>71</v>
      </c>
      <c r="C28" s="74">
        <v>1</v>
      </c>
      <c r="D28" s="75">
        <v>5000000</v>
      </c>
      <c r="E28" s="76">
        <v>0</v>
      </c>
      <c r="F28" s="76">
        <v>0</v>
      </c>
      <c r="G28" s="77"/>
      <c r="H28" s="76">
        <v>0</v>
      </c>
      <c r="I28" s="78">
        <v>0</v>
      </c>
      <c r="J28" s="79">
        <f t="shared" si="18"/>
        <v>5000000</v>
      </c>
      <c r="K28" s="80" t="s">
        <v>43</v>
      </c>
      <c r="L28" s="80">
        <v>526600</v>
      </c>
      <c r="M28" s="75">
        <v>263300</v>
      </c>
      <c r="N28" s="75">
        <f t="shared" si="19"/>
        <v>789900</v>
      </c>
      <c r="O28" s="75">
        <v>526600</v>
      </c>
      <c r="P28" s="75">
        <v>263300</v>
      </c>
      <c r="Q28" s="75">
        <f t="shared" si="8"/>
        <v>789900</v>
      </c>
      <c r="R28" s="68">
        <f t="shared" si="3"/>
        <v>4210100</v>
      </c>
      <c r="S28" s="75">
        <v>526600</v>
      </c>
      <c r="T28" s="75">
        <v>263300</v>
      </c>
      <c r="U28" s="79">
        <f t="shared" si="10"/>
        <v>789900</v>
      </c>
      <c r="V28" s="75">
        <v>526600</v>
      </c>
      <c r="W28" s="75">
        <v>263300</v>
      </c>
      <c r="X28" s="70">
        <f t="shared" si="4"/>
        <v>789900</v>
      </c>
      <c r="Y28" s="25">
        <f t="shared" si="5"/>
        <v>0</v>
      </c>
    </row>
    <row r="29" spans="1:25" ht="27" x14ac:dyDescent="0.25">
      <c r="A29" s="27" t="s">
        <v>72</v>
      </c>
      <c r="B29" s="74" t="s">
        <v>73</v>
      </c>
      <c r="C29" s="74">
        <v>1</v>
      </c>
      <c r="D29" s="75">
        <v>5000000</v>
      </c>
      <c r="E29" s="76">
        <v>0</v>
      </c>
      <c r="F29" s="76">
        <v>0</v>
      </c>
      <c r="G29" s="77"/>
      <c r="H29" s="76">
        <v>0</v>
      </c>
      <c r="I29" s="78">
        <v>0</v>
      </c>
      <c r="J29" s="79">
        <f t="shared" si="18"/>
        <v>5000000</v>
      </c>
      <c r="K29" s="80" t="s">
        <v>43</v>
      </c>
      <c r="L29" s="80">
        <v>526600</v>
      </c>
      <c r="M29" s="75">
        <v>263300</v>
      </c>
      <c r="N29" s="75">
        <f t="shared" si="19"/>
        <v>789900</v>
      </c>
      <c r="O29" s="75">
        <v>526600</v>
      </c>
      <c r="P29" s="75">
        <v>263300</v>
      </c>
      <c r="Q29" s="75">
        <f t="shared" si="8"/>
        <v>789900</v>
      </c>
      <c r="R29" s="68">
        <f t="shared" si="3"/>
        <v>4210100</v>
      </c>
      <c r="S29" s="75">
        <v>526600</v>
      </c>
      <c r="T29" s="75">
        <v>263300</v>
      </c>
      <c r="U29" s="79">
        <f t="shared" si="10"/>
        <v>789900</v>
      </c>
      <c r="V29" s="75">
        <v>526600</v>
      </c>
      <c r="W29" s="75">
        <v>263300</v>
      </c>
      <c r="X29" s="70">
        <f t="shared" si="4"/>
        <v>789900</v>
      </c>
      <c r="Y29" s="25">
        <f t="shared" si="5"/>
        <v>0</v>
      </c>
    </row>
    <row r="30" spans="1:25" ht="27" x14ac:dyDescent="0.25">
      <c r="A30" s="27" t="s">
        <v>74</v>
      </c>
      <c r="B30" s="74" t="s">
        <v>75</v>
      </c>
      <c r="C30" s="74">
        <v>1</v>
      </c>
      <c r="D30" s="75">
        <v>8200000</v>
      </c>
      <c r="E30" s="76">
        <v>0</v>
      </c>
      <c r="F30" s="76">
        <v>0</v>
      </c>
      <c r="G30" s="77"/>
      <c r="H30" s="76">
        <v>0</v>
      </c>
      <c r="I30" s="78">
        <v>0</v>
      </c>
      <c r="J30" s="79">
        <f t="shared" si="18"/>
        <v>8200000</v>
      </c>
      <c r="K30" s="80" t="s">
        <v>43</v>
      </c>
      <c r="L30" s="80">
        <v>1052100</v>
      </c>
      <c r="M30" s="75">
        <v>526000</v>
      </c>
      <c r="N30" s="75">
        <f t="shared" si="19"/>
        <v>1578100</v>
      </c>
      <c r="O30" s="75">
        <v>1052100</v>
      </c>
      <c r="P30" s="75">
        <v>526000</v>
      </c>
      <c r="Q30" s="75">
        <f>+P30+O30</f>
        <v>1578100</v>
      </c>
      <c r="R30" s="68">
        <f t="shared" si="3"/>
        <v>6621900</v>
      </c>
      <c r="S30" s="75">
        <v>1052100</v>
      </c>
      <c r="T30" s="75">
        <v>526000</v>
      </c>
      <c r="U30" s="79">
        <f t="shared" si="10"/>
        <v>1578100</v>
      </c>
      <c r="V30" s="75">
        <v>1052100</v>
      </c>
      <c r="W30" s="75">
        <v>526000</v>
      </c>
      <c r="X30" s="70">
        <f t="shared" si="4"/>
        <v>1578100</v>
      </c>
      <c r="Y30" s="25">
        <f t="shared" si="5"/>
        <v>0</v>
      </c>
    </row>
    <row r="31" spans="1:25" ht="57.75" customHeight="1" x14ac:dyDescent="0.25">
      <c r="A31" s="24" t="s">
        <v>76</v>
      </c>
      <c r="B31" s="71" t="s">
        <v>77</v>
      </c>
      <c r="C31" s="71"/>
      <c r="D31" s="68">
        <f t="shared" ref="D31:J31" si="20">D32</f>
        <v>62430000</v>
      </c>
      <c r="E31" s="68">
        <f t="shared" si="20"/>
        <v>0</v>
      </c>
      <c r="F31" s="68">
        <f t="shared" si="20"/>
        <v>0</v>
      </c>
      <c r="G31" s="68">
        <f t="shared" si="20"/>
        <v>0</v>
      </c>
      <c r="H31" s="68">
        <f t="shared" si="20"/>
        <v>0</v>
      </c>
      <c r="I31" s="68">
        <f t="shared" si="20"/>
        <v>0</v>
      </c>
      <c r="J31" s="70">
        <f t="shared" si="20"/>
        <v>62430000</v>
      </c>
      <c r="K31" s="72"/>
      <c r="L31" s="72">
        <f>L32</f>
        <v>146185</v>
      </c>
      <c r="M31" s="98">
        <f>+M32</f>
        <v>72749</v>
      </c>
      <c r="N31" s="72">
        <f>+N32</f>
        <v>218934</v>
      </c>
      <c r="O31" s="68">
        <f>+O32</f>
        <v>146185</v>
      </c>
      <c r="P31" s="68">
        <v>72749</v>
      </c>
      <c r="Q31" s="70">
        <f>+O31+P31</f>
        <v>218934</v>
      </c>
      <c r="R31" s="70">
        <f t="shared" si="3"/>
        <v>62211066</v>
      </c>
      <c r="S31" s="68">
        <v>146185</v>
      </c>
      <c r="T31" s="68">
        <f>+T32</f>
        <v>72749</v>
      </c>
      <c r="U31" s="70">
        <f t="shared" si="10"/>
        <v>218934</v>
      </c>
      <c r="V31" s="68">
        <v>146185</v>
      </c>
      <c r="W31" s="68">
        <f>+W32</f>
        <v>72749</v>
      </c>
      <c r="X31" s="70">
        <f t="shared" si="4"/>
        <v>218934</v>
      </c>
      <c r="Y31" s="25">
        <f t="shared" si="5"/>
        <v>0</v>
      </c>
    </row>
    <row r="32" spans="1:25" ht="27" x14ac:dyDescent="0.25">
      <c r="A32" s="24" t="s">
        <v>78</v>
      </c>
      <c r="B32" s="71" t="s">
        <v>51</v>
      </c>
      <c r="C32" s="71"/>
      <c r="D32" s="68">
        <f t="shared" ref="D32:J32" si="21">D33+D34</f>
        <v>62430000</v>
      </c>
      <c r="E32" s="68">
        <f t="shared" si="21"/>
        <v>0</v>
      </c>
      <c r="F32" s="68">
        <f t="shared" si="21"/>
        <v>0</v>
      </c>
      <c r="G32" s="68">
        <f t="shared" si="21"/>
        <v>0</v>
      </c>
      <c r="H32" s="68">
        <f t="shared" si="21"/>
        <v>0</v>
      </c>
      <c r="I32" s="68">
        <f t="shared" si="21"/>
        <v>0</v>
      </c>
      <c r="J32" s="70">
        <f t="shared" si="21"/>
        <v>62430000</v>
      </c>
      <c r="K32" s="68"/>
      <c r="L32" s="68">
        <f>L33+L34</f>
        <v>146185</v>
      </c>
      <c r="M32" s="68">
        <f>M33+M34</f>
        <v>72749</v>
      </c>
      <c r="N32" s="68">
        <f>+M32+L32</f>
        <v>218934</v>
      </c>
      <c r="O32" s="68">
        <v>146185</v>
      </c>
      <c r="P32" s="68">
        <v>72749</v>
      </c>
      <c r="Q32" s="70">
        <f>+O32+P32</f>
        <v>218934</v>
      </c>
      <c r="R32" s="70">
        <f t="shared" si="3"/>
        <v>62211066</v>
      </c>
      <c r="S32" s="68">
        <f>S33+S34</f>
        <v>146185</v>
      </c>
      <c r="T32" s="68">
        <f>+T33+T34</f>
        <v>72749</v>
      </c>
      <c r="U32" s="70">
        <f t="shared" si="10"/>
        <v>218934</v>
      </c>
      <c r="V32" s="68">
        <v>146185</v>
      </c>
      <c r="W32" s="68">
        <f>+W33+W34</f>
        <v>72749</v>
      </c>
      <c r="X32" s="70">
        <f t="shared" si="4"/>
        <v>218934</v>
      </c>
      <c r="Y32" s="25">
        <f t="shared" si="5"/>
        <v>0</v>
      </c>
    </row>
    <row r="33" spans="1:25" ht="27" x14ac:dyDescent="0.25">
      <c r="A33" s="26" t="s">
        <v>79</v>
      </c>
      <c r="B33" s="74" t="s">
        <v>80</v>
      </c>
      <c r="C33" s="74">
        <v>1</v>
      </c>
      <c r="D33" s="75">
        <v>61000000</v>
      </c>
      <c r="E33" s="76">
        <v>0</v>
      </c>
      <c r="F33" s="76">
        <v>0</v>
      </c>
      <c r="G33" s="77"/>
      <c r="H33" s="76">
        <v>0</v>
      </c>
      <c r="I33" s="78">
        <v>0</v>
      </c>
      <c r="J33" s="79">
        <f>D33+E33-F33-H33+I33</f>
        <v>61000000</v>
      </c>
      <c r="K33" s="80" t="s">
        <v>43</v>
      </c>
      <c r="L33" s="80">
        <v>0</v>
      </c>
      <c r="M33" s="75">
        <v>0</v>
      </c>
      <c r="N33" s="75">
        <f>+L33+M33</f>
        <v>0</v>
      </c>
      <c r="O33" s="75"/>
      <c r="P33" s="75">
        <v>0</v>
      </c>
      <c r="Q33" s="70">
        <f>+O33+P33</f>
        <v>0</v>
      </c>
      <c r="R33" s="70">
        <f t="shared" si="3"/>
        <v>61000000</v>
      </c>
      <c r="S33" s="68"/>
      <c r="T33" s="75">
        <v>0</v>
      </c>
      <c r="U33" s="79">
        <f t="shared" si="10"/>
        <v>0</v>
      </c>
      <c r="V33" s="75"/>
      <c r="W33" s="75">
        <v>0</v>
      </c>
      <c r="X33" s="70">
        <f t="shared" si="4"/>
        <v>0</v>
      </c>
      <c r="Y33" s="25">
        <f t="shared" si="5"/>
        <v>0</v>
      </c>
    </row>
    <row r="34" spans="1:25" ht="27" x14ac:dyDescent="0.25">
      <c r="A34" s="26" t="s">
        <v>153</v>
      </c>
      <c r="B34" s="74" t="s">
        <v>81</v>
      </c>
      <c r="C34" s="74">
        <v>1</v>
      </c>
      <c r="D34" s="75">
        <v>1430000</v>
      </c>
      <c r="E34" s="76">
        <v>0</v>
      </c>
      <c r="F34" s="76">
        <v>0</v>
      </c>
      <c r="G34" s="77">
        <v>0</v>
      </c>
      <c r="H34" s="76">
        <v>0</v>
      </c>
      <c r="I34" s="78">
        <v>0</v>
      </c>
      <c r="J34" s="79">
        <v>1430000</v>
      </c>
      <c r="K34" s="80" t="s">
        <v>43</v>
      </c>
      <c r="L34" s="80">
        <v>146185</v>
      </c>
      <c r="M34" s="75">
        <v>72749</v>
      </c>
      <c r="N34" s="79">
        <f>+L34+M34</f>
        <v>218934</v>
      </c>
      <c r="O34" s="75">
        <v>146185</v>
      </c>
      <c r="P34" s="79">
        <v>72749</v>
      </c>
      <c r="Q34" s="79">
        <f>+O34+P34</f>
        <v>218934</v>
      </c>
      <c r="R34" s="70">
        <f t="shared" si="3"/>
        <v>1211066</v>
      </c>
      <c r="S34" s="75">
        <v>146185</v>
      </c>
      <c r="T34" s="75">
        <v>72749</v>
      </c>
      <c r="U34" s="79">
        <f t="shared" si="10"/>
        <v>218934</v>
      </c>
      <c r="V34" s="75">
        <v>146185</v>
      </c>
      <c r="W34" s="75">
        <v>72749</v>
      </c>
      <c r="X34" s="70">
        <f t="shared" si="4"/>
        <v>218934</v>
      </c>
      <c r="Y34" s="25">
        <f t="shared" si="5"/>
        <v>0</v>
      </c>
    </row>
    <row r="35" spans="1:25" ht="40.5" x14ac:dyDescent="0.25">
      <c r="A35" s="24" t="s">
        <v>82</v>
      </c>
      <c r="B35" s="71" t="s">
        <v>83</v>
      </c>
      <c r="C35" s="71"/>
      <c r="D35" s="68">
        <f t="shared" ref="D35:J35" si="22">+D36</f>
        <v>389300000</v>
      </c>
      <c r="E35" s="69">
        <f t="shared" si="22"/>
        <v>0</v>
      </c>
      <c r="F35" s="69">
        <f t="shared" si="22"/>
        <v>0</v>
      </c>
      <c r="G35" s="69">
        <f t="shared" si="22"/>
        <v>0</v>
      </c>
      <c r="H35" s="69">
        <f t="shared" si="22"/>
        <v>0</v>
      </c>
      <c r="I35" s="68">
        <f t="shared" si="22"/>
        <v>0</v>
      </c>
      <c r="J35" s="70">
        <f t="shared" si="22"/>
        <v>389300000</v>
      </c>
      <c r="K35" s="68"/>
      <c r="L35" s="70">
        <f>L36</f>
        <v>17168756</v>
      </c>
      <c r="M35" s="68">
        <f>+M36</f>
        <v>116975230</v>
      </c>
      <c r="N35" s="68">
        <f t="shared" ref="N35:N41" si="23">L35+M35</f>
        <v>134143986</v>
      </c>
      <c r="O35" s="70">
        <v>12748101</v>
      </c>
      <c r="P35" s="70">
        <f>+P36</f>
        <v>121380972</v>
      </c>
      <c r="Q35" s="70">
        <f>+Q36</f>
        <v>134129073</v>
      </c>
      <c r="R35" s="70">
        <f t="shared" si="3"/>
        <v>255170927</v>
      </c>
      <c r="S35" s="68">
        <f>S36</f>
        <v>12748101</v>
      </c>
      <c r="T35" s="68">
        <f>+T36</f>
        <v>46174122</v>
      </c>
      <c r="U35" s="70">
        <f t="shared" si="10"/>
        <v>58922223</v>
      </c>
      <c r="V35" s="68">
        <f>V36</f>
        <v>12748101</v>
      </c>
      <c r="W35" s="68">
        <f>W36</f>
        <v>46174122</v>
      </c>
      <c r="X35" s="70">
        <f t="shared" si="4"/>
        <v>58922223</v>
      </c>
      <c r="Y35" s="25">
        <f t="shared" si="5"/>
        <v>0</v>
      </c>
    </row>
    <row r="36" spans="1:25" ht="67.5" x14ac:dyDescent="0.25">
      <c r="A36" s="24" t="s">
        <v>84</v>
      </c>
      <c r="B36" s="71" t="s">
        <v>85</v>
      </c>
      <c r="C36" s="71"/>
      <c r="D36" s="68">
        <f t="shared" ref="D36:J36" si="24">+D37+D48</f>
        <v>389300000</v>
      </c>
      <c r="E36" s="69">
        <f t="shared" si="24"/>
        <v>0</v>
      </c>
      <c r="F36" s="69">
        <f t="shared" si="24"/>
        <v>0</v>
      </c>
      <c r="G36" s="69">
        <f t="shared" si="24"/>
        <v>0</v>
      </c>
      <c r="H36" s="69">
        <f t="shared" si="24"/>
        <v>0</v>
      </c>
      <c r="I36" s="68">
        <f t="shared" si="24"/>
        <v>0</v>
      </c>
      <c r="J36" s="70">
        <f t="shared" si="24"/>
        <v>389300000</v>
      </c>
      <c r="K36" s="68"/>
      <c r="L36" s="68">
        <f>L37+L48</f>
        <v>17168756</v>
      </c>
      <c r="M36" s="70">
        <f>M37+M48</f>
        <v>116975230</v>
      </c>
      <c r="N36" s="70">
        <f>N37+N48</f>
        <v>134143986</v>
      </c>
      <c r="O36" s="70">
        <v>12748101</v>
      </c>
      <c r="P36" s="70">
        <f>+P37+P48</f>
        <v>121380972</v>
      </c>
      <c r="Q36" s="70">
        <f t="shared" ref="Q36:X36" si="25">Q37+Q48</f>
        <v>134129073</v>
      </c>
      <c r="R36" s="70">
        <f t="shared" si="25"/>
        <v>255170927</v>
      </c>
      <c r="S36" s="70">
        <f>S37+S48</f>
        <v>12748101</v>
      </c>
      <c r="T36" s="68">
        <f t="shared" si="25"/>
        <v>46174122</v>
      </c>
      <c r="U36" s="70">
        <f t="shared" si="25"/>
        <v>58922223</v>
      </c>
      <c r="V36" s="70">
        <f t="shared" si="25"/>
        <v>12748101</v>
      </c>
      <c r="W36" s="70">
        <f t="shared" si="25"/>
        <v>46174122</v>
      </c>
      <c r="X36" s="70">
        <f t="shared" si="25"/>
        <v>58922223</v>
      </c>
      <c r="Y36" s="25">
        <f t="shared" si="5"/>
        <v>0</v>
      </c>
    </row>
    <row r="37" spans="1:25" ht="33" customHeight="1" x14ac:dyDescent="0.25">
      <c r="A37" s="24" t="s">
        <v>86</v>
      </c>
      <c r="B37" s="71" t="s">
        <v>87</v>
      </c>
      <c r="C37" s="71"/>
      <c r="D37" s="68">
        <f t="shared" ref="D37:J37" si="26">+D38+D41+D46</f>
        <v>47000000</v>
      </c>
      <c r="E37" s="68">
        <f t="shared" si="26"/>
        <v>0</v>
      </c>
      <c r="F37" s="68">
        <f t="shared" si="26"/>
        <v>0</v>
      </c>
      <c r="G37" s="68">
        <f t="shared" si="26"/>
        <v>0</v>
      </c>
      <c r="H37" s="68">
        <f t="shared" si="26"/>
        <v>0</v>
      </c>
      <c r="I37" s="68">
        <f t="shared" si="26"/>
        <v>0</v>
      </c>
      <c r="J37" s="70">
        <f t="shared" si="26"/>
        <v>47000000</v>
      </c>
      <c r="K37" s="68"/>
      <c r="L37" s="99">
        <f>L38+L41</f>
        <v>38600</v>
      </c>
      <c r="M37" s="70">
        <f>M38+M41+M46</f>
        <v>12121763</v>
      </c>
      <c r="N37" s="70">
        <f>N38+N41+N46</f>
        <v>12160363</v>
      </c>
      <c r="O37" s="70">
        <f>O38+O41+O44+O45</f>
        <v>38600</v>
      </c>
      <c r="P37" s="70">
        <f>+P38+P41+P46</f>
        <v>12106850</v>
      </c>
      <c r="Q37" s="70">
        <f>Q38+Q41+Q46</f>
        <v>12145450</v>
      </c>
      <c r="R37" s="70">
        <f>R38+R41+R46</f>
        <v>34854550</v>
      </c>
      <c r="S37" s="68">
        <f>S38+S41</f>
        <v>38600</v>
      </c>
      <c r="T37" s="68">
        <f>T38+T41+T46</f>
        <v>1400000</v>
      </c>
      <c r="U37" s="70">
        <f>U38+U41+U46</f>
        <v>1438600</v>
      </c>
      <c r="V37" s="70">
        <f>V38+V41</f>
        <v>38600</v>
      </c>
      <c r="W37" s="70">
        <f>W38+W41+W46</f>
        <v>1400000</v>
      </c>
      <c r="X37" s="70">
        <f>X38+X41+X46</f>
        <v>1438600</v>
      </c>
      <c r="Y37" s="25">
        <f t="shared" si="5"/>
        <v>0</v>
      </c>
    </row>
    <row r="38" spans="1:25" ht="93.75" customHeight="1" x14ac:dyDescent="0.25">
      <c r="A38" s="24" t="s">
        <v>88</v>
      </c>
      <c r="B38" s="74" t="s">
        <v>89</v>
      </c>
      <c r="C38" s="74">
        <v>1</v>
      </c>
      <c r="D38" s="75">
        <v>10000000</v>
      </c>
      <c r="E38" s="76">
        <v>0</v>
      </c>
      <c r="F38" s="76">
        <v>0</v>
      </c>
      <c r="G38" s="77"/>
      <c r="H38" s="76">
        <v>0</v>
      </c>
      <c r="I38" s="78">
        <v>0</v>
      </c>
      <c r="J38" s="79">
        <f>D38+E38-F38-H38+I38</f>
        <v>10000000</v>
      </c>
      <c r="K38" s="80" t="s">
        <v>90</v>
      </c>
      <c r="L38" s="81">
        <f>L39+L40</f>
        <v>17000</v>
      </c>
      <c r="M38" s="68">
        <v>600000</v>
      </c>
      <c r="N38" s="68">
        <f t="shared" si="23"/>
        <v>617000</v>
      </c>
      <c r="O38" s="75">
        <f>+O39</f>
        <v>17000</v>
      </c>
      <c r="P38" s="68">
        <f>P39+P40</f>
        <v>600000</v>
      </c>
      <c r="Q38" s="68">
        <f>+P38+O38</f>
        <v>617000</v>
      </c>
      <c r="R38" s="70">
        <f t="shared" si="3"/>
        <v>9383000</v>
      </c>
      <c r="S38" s="68">
        <f>S39+S40</f>
        <v>17000</v>
      </c>
      <c r="T38" s="75">
        <f>T39+T40</f>
        <v>600000</v>
      </c>
      <c r="U38" s="79">
        <f t="shared" si="10"/>
        <v>617000</v>
      </c>
      <c r="V38" s="75">
        <v>17000</v>
      </c>
      <c r="W38" s="75">
        <v>600000</v>
      </c>
      <c r="X38" s="70">
        <f t="shared" si="4"/>
        <v>617000</v>
      </c>
      <c r="Y38" s="25">
        <f t="shared" si="5"/>
        <v>0</v>
      </c>
    </row>
    <row r="39" spans="1:25" ht="42.75" customHeight="1" x14ac:dyDescent="0.25">
      <c r="A39" s="27" t="s">
        <v>88</v>
      </c>
      <c r="B39" s="74" t="s">
        <v>91</v>
      </c>
      <c r="C39" s="82"/>
      <c r="D39" s="75"/>
      <c r="E39" s="76"/>
      <c r="F39" s="76"/>
      <c r="G39" s="77"/>
      <c r="H39" s="76"/>
      <c r="I39" s="78"/>
      <c r="J39" s="79"/>
      <c r="K39" s="78">
        <v>2712010</v>
      </c>
      <c r="L39" s="75">
        <v>17000</v>
      </c>
      <c r="M39" s="75"/>
      <c r="N39" s="75">
        <f t="shared" si="23"/>
        <v>17000</v>
      </c>
      <c r="O39" s="75">
        <v>17000</v>
      </c>
      <c r="P39" s="75"/>
      <c r="Q39" s="75">
        <f>+P39+O39</f>
        <v>17000</v>
      </c>
      <c r="R39" s="68">
        <v>0</v>
      </c>
      <c r="S39" s="68">
        <v>17000</v>
      </c>
      <c r="T39" s="75"/>
      <c r="U39" s="79">
        <f t="shared" si="10"/>
        <v>17000</v>
      </c>
      <c r="V39" s="75">
        <v>17000</v>
      </c>
      <c r="W39" s="75"/>
      <c r="X39" s="79">
        <f t="shared" si="4"/>
        <v>17000</v>
      </c>
      <c r="Y39" s="25">
        <f t="shared" si="5"/>
        <v>0</v>
      </c>
    </row>
    <row r="40" spans="1:25" x14ac:dyDescent="0.25">
      <c r="A40" s="27" t="s">
        <v>88</v>
      </c>
      <c r="B40" s="83" t="s">
        <v>152</v>
      </c>
      <c r="C40" s="82"/>
      <c r="D40" s="75"/>
      <c r="E40" s="76"/>
      <c r="F40" s="76"/>
      <c r="G40" s="77"/>
      <c r="H40" s="76"/>
      <c r="I40" s="78"/>
      <c r="J40" s="79"/>
      <c r="K40" s="78" t="s">
        <v>90</v>
      </c>
      <c r="L40" s="78"/>
      <c r="M40" s="75">
        <v>600000</v>
      </c>
      <c r="N40" s="75">
        <f>L40+M40</f>
        <v>600000</v>
      </c>
      <c r="O40" s="75"/>
      <c r="P40" s="75">
        <v>600000</v>
      </c>
      <c r="Q40" s="75">
        <f>O40+P40</f>
        <v>600000</v>
      </c>
      <c r="R40" s="68"/>
      <c r="S40" s="75"/>
      <c r="T40" s="75">
        <v>600000</v>
      </c>
      <c r="U40" s="79">
        <v>600000</v>
      </c>
      <c r="V40" s="75"/>
      <c r="W40" s="75">
        <v>600000</v>
      </c>
      <c r="X40" s="79">
        <v>600000</v>
      </c>
      <c r="Y40" s="25"/>
    </row>
    <row r="41" spans="1:25" ht="97.5" customHeight="1" x14ac:dyDescent="0.25">
      <c r="A41" s="24" t="s">
        <v>92</v>
      </c>
      <c r="B41" s="74" t="s">
        <v>93</v>
      </c>
      <c r="C41" s="74">
        <v>1</v>
      </c>
      <c r="D41" s="75">
        <v>13500000</v>
      </c>
      <c r="E41" s="76">
        <v>0</v>
      </c>
      <c r="F41" s="76">
        <v>0</v>
      </c>
      <c r="G41" s="77"/>
      <c r="H41" s="76">
        <v>0</v>
      </c>
      <c r="I41" s="78">
        <v>0</v>
      </c>
      <c r="J41" s="79">
        <f>D41+E41-F41-H41+I41</f>
        <v>13500000</v>
      </c>
      <c r="K41" s="80" t="s">
        <v>90</v>
      </c>
      <c r="L41" s="75">
        <f>L42+L43</f>
        <v>21600</v>
      </c>
      <c r="M41" s="70">
        <f>M44+M45</f>
        <v>11221763</v>
      </c>
      <c r="N41" s="70">
        <f t="shared" si="23"/>
        <v>11243363</v>
      </c>
      <c r="O41" s="79">
        <v>21600</v>
      </c>
      <c r="P41" s="70">
        <f>P44+P45</f>
        <v>11206850</v>
      </c>
      <c r="Q41" s="70">
        <f>Q42+Q43+Q44+Q45</f>
        <v>11228450</v>
      </c>
      <c r="R41" s="68">
        <f>+J41-Q41</f>
        <v>2271550</v>
      </c>
      <c r="S41" s="75">
        <f>S42+S43+S44+S45</f>
        <v>21600</v>
      </c>
      <c r="T41" s="70">
        <f>T44+T45</f>
        <v>500000</v>
      </c>
      <c r="U41" s="79">
        <f t="shared" si="10"/>
        <v>521600</v>
      </c>
      <c r="V41" s="75">
        <v>21600</v>
      </c>
      <c r="W41" s="75">
        <f>W44+W45</f>
        <v>500000</v>
      </c>
      <c r="X41" s="70">
        <f t="shared" si="4"/>
        <v>521600</v>
      </c>
      <c r="Y41" s="25">
        <f t="shared" si="5"/>
        <v>0</v>
      </c>
    </row>
    <row r="42" spans="1:25" x14ac:dyDescent="0.25">
      <c r="A42" s="27" t="s">
        <v>92</v>
      </c>
      <c r="B42" s="74" t="s">
        <v>94</v>
      </c>
      <c r="C42" s="74"/>
      <c r="D42" s="75"/>
      <c r="E42" s="76"/>
      <c r="F42" s="76"/>
      <c r="G42" s="77"/>
      <c r="H42" s="76"/>
      <c r="I42" s="78"/>
      <c r="J42" s="79"/>
      <c r="K42" s="78">
        <v>3212899</v>
      </c>
      <c r="L42" s="81">
        <v>7900</v>
      </c>
      <c r="M42" s="75"/>
      <c r="N42" s="75">
        <f t="shared" ref="N42:N46" si="27">+L42+M42</f>
        <v>7900</v>
      </c>
      <c r="O42" s="75">
        <v>7900</v>
      </c>
      <c r="P42" s="75"/>
      <c r="Q42" s="75">
        <f>+P42+O42</f>
        <v>7900</v>
      </c>
      <c r="R42" s="68">
        <v>0</v>
      </c>
      <c r="S42" s="75">
        <v>7900</v>
      </c>
      <c r="T42" s="75"/>
      <c r="U42" s="79">
        <f t="shared" si="10"/>
        <v>7900</v>
      </c>
      <c r="V42" s="75">
        <v>7900</v>
      </c>
      <c r="W42" s="75"/>
      <c r="X42" s="79">
        <f t="shared" si="4"/>
        <v>7900</v>
      </c>
      <c r="Y42" s="25">
        <f t="shared" si="5"/>
        <v>0</v>
      </c>
    </row>
    <row r="43" spans="1:25" ht="31.5" customHeight="1" x14ac:dyDescent="0.25">
      <c r="A43" s="27" t="s">
        <v>92</v>
      </c>
      <c r="B43" s="74" t="s">
        <v>95</v>
      </c>
      <c r="C43" s="74"/>
      <c r="D43" s="75"/>
      <c r="E43" s="84"/>
      <c r="F43" s="84"/>
      <c r="G43" s="85"/>
      <c r="H43" s="84"/>
      <c r="I43" s="78"/>
      <c r="J43" s="75"/>
      <c r="K43" s="78">
        <v>3532201</v>
      </c>
      <c r="L43" s="81">
        <v>13700</v>
      </c>
      <c r="M43" s="75"/>
      <c r="N43" s="75">
        <f t="shared" si="27"/>
        <v>13700</v>
      </c>
      <c r="O43" s="75">
        <v>13700</v>
      </c>
      <c r="P43" s="75"/>
      <c r="Q43" s="75">
        <f>+P43+O43</f>
        <v>13700</v>
      </c>
      <c r="R43" s="68">
        <v>0</v>
      </c>
      <c r="S43" s="75">
        <v>13700</v>
      </c>
      <c r="T43" s="75"/>
      <c r="U43" s="79">
        <f t="shared" si="10"/>
        <v>13700</v>
      </c>
      <c r="V43" s="75">
        <v>13700</v>
      </c>
      <c r="W43" s="75"/>
      <c r="X43" s="79">
        <f t="shared" si="4"/>
        <v>13700</v>
      </c>
      <c r="Y43" s="25">
        <f t="shared" si="5"/>
        <v>0</v>
      </c>
    </row>
    <row r="44" spans="1:25" x14ac:dyDescent="0.25">
      <c r="A44" s="27" t="s">
        <v>92</v>
      </c>
      <c r="B44" s="74" t="s">
        <v>155</v>
      </c>
      <c r="C44" s="74"/>
      <c r="D44" s="75"/>
      <c r="E44" s="76"/>
      <c r="F44" s="76"/>
      <c r="G44" s="77"/>
      <c r="H44" s="76"/>
      <c r="I44" s="78"/>
      <c r="J44" s="79"/>
      <c r="K44" s="78">
        <v>33311</v>
      </c>
      <c r="L44" s="78"/>
      <c r="M44" s="75">
        <v>10821763</v>
      </c>
      <c r="N44" s="79">
        <f>L44+M44</f>
        <v>10821763</v>
      </c>
      <c r="O44" s="75"/>
      <c r="P44" s="75">
        <v>10806850</v>
      </c>
      <c r="Q44" s="79">
        <v>10806850</v>
      </c>
      <c r="R44" s="68"/>
      <c r="S44" s="75"/>
      <c r="T44" s="75">
        <v>100000</v>
      </c>
      <c r="U44" s="79">
        <v>100000</v>
      </c>
      <c r="V44" s="75"/>
      <c r="W44" s="75">
        <v>100000</v>
      </c>
      <c r="X44" s="79">
        <v>100000</v>
      </c>
      <c r="Y44" s="25"/>
    </row>
    <row r="45" spans="1:25" x14ac:dyDescent="0.25">
      <c r="A45" s="27" t="s">
        <v>150</v>
      </c>
      <c r="B45" s="74" t="s">
        <v>151</v>
      </c>
      <c r="C45" s="74"/>
      <c r="D45" s="75"/>
      <c r="E45" s="76"/>
      <c r="F45" s="76"/>
      <c r="G45" s="77"/>
      <c r="H45" s="76"/>
      <c r="I45" s="78"/>
      <c r="J45" s="79"/>
      <c r="K45" s="78" t="s">
        <v>90</v>
      </c>
      <c r="L45" s="78"/>
      <c r="M45" s="75">
        <v>400000</v>
      </c>
      <c r="N45" s="75">
        <f>L45+M45</f>
        <v>400000</v>
      </c>
      <c r="O45" s="75"/>
      <c r="P45" s="75">
        <v>400000</v>
      </c>
      <c r="Q45" s="75">
        <v>400000</v>
      </c>
      <c r="R45" s="68"/>
      <c r="S45" s="75"/>
      <c r="T45" s="75">
        <v>400000</v>
      </c>
      <c r="U45" s="79">
        <f>S45+T45</f>
        <v>400000</v>
      </c>
      <c r="V45" s="75"/>
      <c r="W45" s="75">
        <v>400000</v>
      </c>
      <c r="X45" s="79">
        <v>400000</v>
      </c>
      <c r="Y45" s="25"/>
    </row>
    <row r="46" spans="1:25" ht="54" x14ac:dyDescent="0.25">
      <c r="A46" s="24" t="s">
        <v>96</v>
      </c>
      <c r="B46" s="74" t="s">
        <v>97</v>
      </c>
      <c r="C46" s="74">
        <v>1</v>
      </c>
      <c r="D46" s="75">
        <v>23500000</v>
      </c>
      <c r="E46" s="76">
        <v>0</v>
      </c>
      <c r="F46" s="76">
        <v>0</v>
      </c>
      <c r="G46" s="77"/>
      <c r="H46" s="76">
        <v>0</v>
      </c>
      <c r="I46" s="78">
        <v>0</v>
      </c>
      <c r="J46" s="79">
        <f>D46+E46-F46-H46+I46</f>
        <v>23500000</v>
      </c>
      <c r="K46" s="80" t="s">
        <v>90</v>
      </c>
      <c r="L46" s="80"/>
      <c r="M46" s="70">
        <f>+M47</f>
        <v>300000</v>
      </c>
      <c r="N46" s="68">
        <f t="shared" si="27"/>
        <v>300000</v>
      </c>
      <c r="O46" s="75">
        <v>0</v>
      </c>
      <c r="P46" s="70">
        <f>P47</f>
        <v>300000</v>
      </c>
      <c r="Q46" s="68">
        <f>O46+P46</f>
        <v>300000</v>
      </c>
      <c r="R46" s="70">
        <f>+J46-Q46</f>
        <v>23200000</v>
      </c>
      <c r="S46" s="75">
        <v>0</v>
      </c>
      <c r="T46" s="68">
        <f>T47</f>
        <v>300000</v>
      </c>
      <c r="U46" s="70">
        <f t="shared" si="10"/>
        <v>300000</v>
      </c>
      <c r="V46" s="68">
        <v>0</v>
      </c>
      <c r="W46" s="68">
        <v>300000</v>
      </c>
      <c r="X46" s="70">
        <f t="shared" si="4"/>
        <v>300000</v>
      </c>
      <c r="Y46" s="25">
        <f t="shared" si="5"/>
        <v>0</v>
      </c>
    </row>
    <row r="47" spans="1:25" x14ac:dyDescent="0.25">
      <c r="A47" s="27" t="s">
        <v>96</v>
      </c>
      <c r="B47" s="74" t="s">
        <v>152</v>
      </c>
      <c r="C47" s="74"/>
      <c r="D47" s="75"/>
      <c r="E47" s="76"/>
      <c r="F47" s="76"/>
      <c r="G47" s="77"/>
      <c r="H47" s="76"/>
      <c r="I47" s="78"/>
      <c r="J47" s="79"/>
      <c r="K47" s="80" t="s">
        <v>90</v>
      </c>
      <c r="L47" s="80"/>
      <c r="M47" s="75">
        <v>300000</v>
      </c>
      <c r="N47" s="75">
        <f>L47+M47</f>
        <v>300000</v>
      </c>
      <c r="O47" s="75"/>
      <c r="P47" s="75">
        <v>300000</v>
      </c>
      <c r="Q47" s="75">
        <v>300000</v>
      </c>
      <c r="R47" s="68"/>
      <c r="S47" s="75"/>
      <c r="T47" s="75">
        <v>300000</v>
      </c>
      <c r="U47" s="79">
        <f>S47+T47</f>
        <v>300000</v>
      </c>
      <c r="V47" s="75"/>
      <c r="W47" s="75">
        <v>300000</v>
      </c>
      <c r="X47" s="70"/>
      <c r="Y47" s="25"/>
    </row>
    <row r="48" spans="1:25" ht="27" x14ac:dyDescent="0.25">
      <c r="A48" s="24" t="s">
        <v>98</v>
      </c>
      <c r="B48" s="71" t="s">
        <v>99</v>
      </c>
      <c r="C48" s="71"/>
      <c r="D48" s="68">
        <f t="shared" ref="D48:J48" si="28">+D49+D53+D55+D73+D76</f>
        <v>342300000</v>
      </c>
      <c r="E48" s="69">
        <f t="shared" si="28"/>
        <v>0</v>
      </c>
      <c r="F48" s="69">
        <f t="shared" si="28"/>
        <v>0</v>
      </c>
      <c r="G48" s="69">
        <f t="shared" si="28"/>
        <v>0</v>
      </c>
      <c r="H48" s="69">
        <f t="shared" si="28"/>
        <v>0</v>
      </c>
      <c r="I48" s="68">
        <f t="shared" si="28"/>
        <v>0</v>
      </c>
      <c r="J48" s="70">
        <f t="shared" si="28"/>
        <v>342300000</v>
      </c>
      <c r="K48" s="75" t="s">
        <v>90</v>
      </c>
      <c r="L48" s="68">
        <f>L49+L53+L55+L73+L76</f>
        <v>17130156</v>
      </c>
      <c r="M48" s="68">
        <f>M49+M53+M55+M73+M76</f>
        <v>104853467</v>
      </c>
      <c r="N48" s="70">
        <f>N49+N53+N55+N73+N76</f>
        <v>121983623</v>
      </c>
      <c r="O48" s="70">
        <f>O49+O53+O55+O73+O76</f>
        <v>12709501</v>
      </c>
      <c r="P48" s="70">
        <f>+P49+P53+P55+P73+P76</f>
        <v>109274122</v>
      </c>
      <c r="Q48" s="70">
        <f>+P48+O48</f>
        <v>121983623</v>
      </c>
      <c r="R48" s="70">
        <f>+J48-Q48</f>
        <v>220316377</v>
      </c>
      <c r="S48" s="70">
        <f>S49+S53+S55+S73+S76</f>
        <v>12709501</v>
      </c>
      <c r="T48" s="68">
        <f>T49+T53+T55+T73+T76</f>
        <v>44774122</v>
      </c>
      <c r="U48" s="70">
        <f>U49+U53+U73+U76+U55</f>
        <v>57483623</v>
      </c>
      <c r="V48" s="68">
        <f>V49+V55+V73+V76</f>
        <v>12709501</v>
      </c>
      <c r="W48" s="68">
        <f>W49+W53+W73+W76+W55</f>
        <v>44774122</v>
      </c>
      <c r="X48" s="70">
        <f>X49+X53+X55+X73+X76</f>
        <v>57483623</v>
      </c>
      <c r="Y48" s="25">
        <f t="shared" si="5"/>
        <v>0</v>
      </c>
    </row>
    <row r="49" spans="1:27" ht="162" customHeight="1" x14ac:dyDescent="0.25">
      <c r="A49" s="24" t="s">
        <v>100</v>
      </c>
      <c r="B49" s="71" t="s">
        <v>101</v>
      </c>
      <c r="C49" s="71">
        <v>1</v>
      </c>
      <c r="D49" s="68">
        <v>40600000</v>
      </c>
      <c r="E49" s="69">
        <v>0</v>
      </c>
      <c r="F49" s="69">
        <v>0</v>
      </c>
      <c r="G49" s="86"/>
      <c r="H49" s="69">
        <v>0</v>
      </c>
      <c r="I49" s="73">
        <v>0</v>
      </c>
      <c r="J49" s="70">
        <f>D49+E49-F49-H49+I49</f>
        <v>40600000</v>
      </c>
      <c r="K49" s="80" t="s">
        <v>90</v>
      </c>
      <c r="L49" s="70">
        <f>L50+L51</f>
        <v>1243840</v>
      </c>
      <c r="M49" s="70">
        <f>M51+M52</f>
        <v>5373870</v>
      </c>
      <c r="N49" s="68">
        <f>L49+M49</f>
        <v>6617710</v>
      </c>
      <c r="O49" s="70">
        <f>O50+O51+O52</f>
        <v>1243840</v>
      </c>
      <c r="P49" s="70">
        <f>P50+P51+P52</f>
        <v>5373870</v>
      </c>
      <c r="Q49" s="68">
        <f>+P49+O49</f>
        <v>6617710</v>
      </c>
      <c r="R49" s="68">
        <f>+J49-Q49</f>
        <v>33982290</v>
      </c>
      <c r="S49" s="68">
        <f>S50+S51+S52</f>
        <v>1243840</v>
      </c>
      <c r="T49" s="68">
        <v>5373870</v>
      </c>
      <c r="U49" s="70">
        <f>+S49+T49</f>
        <v>6617710</v>
      </c>
      <c r="V49" s="68">
        <v>1243840</v>
      </c>
      <c r="W49" s="68">
        <v>5373870</v>
      </c>
      <c r="X49" s="70">
        <f t="shared" si="4"/>
        <v>6617710</v>
      </c>
      <c r="Y49" s="25">
        <f t="shared" si="5"/>
        <v>0</v>
      </c>
    </row>
    <row r="50" spans="1:27" ht="27.75" customHeight="1" x14ac:dyDescent="0.25">
      <c r="A50" s="27" t="s">
        <v>100</v>
      </c>
      <c r="B50" s="74" t="s">
        <v>102</v>
      </c>
      <c r="C50" s="74"/>
      <c r="D50" s="75"/>
      <c r="E50" s="76"/>
      <c r="F50" s="76"/>
      <c r="G50" s="77"/>
      <c r="H50" s="76"/>
      <c r="I50" s="78"/>
      <c r="J50" s="79"/>
      <c r="K50" s="78">
        <v>68021</v>
      </c>
      <c r="L50" s="75">
        <v>38000</v>
      </c>
      <c r="M50" s="75"/>
      <c r="N50" s="75">
        <f>+L50+M50</f>
        <v>38000</v>
      </c>
      <c r="O50" s="75">
        <v>38000</v>
      </c>
      <c r="P50" s="75"/>
      <c r="Q50" s="75">
        <f>+P50+O50</f>
        <v>38000</v>
      </c>
      <c r="R50" s="68">
        <v>0</v>
      </c>
      <c r="S50" s="75">
        <v>38000</v>
      </c>
      <c r="T50" s="75"/>
      <c r="U50" s="79">
        <f t="shared" si="10"/>
        <v>38000</v>
      </c>
      <c r="V50" s="75">
        <v>38000</v>
      </c>
      <c r="W50" s="75"/>
      <c r="X50" s="79">
        <f t="shared" si="4"/>
        <v>38000</v>
      </c>
      <c r="Y50" s="25">
        <f t="shared" si="5"/>
        <v>0</v>
      </c>
    </row>
    <row r="51" spans="1:27" ht="27.75" customHeight="1" x14ac:dyDescent="0.25">
      <c r="A51" s="27" t="s">
        <v>100</v>
      </c>
      <c r="B51" s="74" t="s">
        <v>103</v>
      </c>
      <c r="C51" s="74"/>
      <c r="D51" s="75"/>
      <c r="E51" s="76"/>
      <c r="F51" s="76"/>
      <c r="G51" s="77"/>
      <c r="H51" s="76"/>
      <c r="I51" s="78"/>
      <c r="J51" s="79"/>
      <c r="K51" s="78">
        <v>64220</v>
      </c>
      <c r="L51" s="75">
        <v>1205840</v>
      </c>
      <c r="M51" s="75">
        <v>5173870</v>
      </c>
      <c r="N51" s="75">
        <f>L51+M51</f>
        <v>6379710</v>
      </c>
      <c r="O51" s="75">
        <v>1205840</v>
      </c>
      <c r="P51" s="75">
        <v>5173870</v>
      </c>
      <c r="Q51" s="75">
        <f>+P51+O51</f>
        <v>6379710</v>
      </c>
      <c r="R51" s="68">
        <v>0</v>
      </c>
      <c r="S51" s="75">
        <v>1205840</v>
      </c>
      <c r="T51" s="75">
        <v>5173870</v>
      </c>
      <c r="U51" s="79">
        <f t="shared" si="10"/>
        <v>6379710</v>
      </c>
      <c r="V51" s="75">
        <v>1205840</v>
      </c>
      <c r="W51" s="75">
        <v>5173870</v>
      </c>
      <c r="X51" s="79">
        <f t="shared" si="4"/>
        <v>6379710</v>
      </c>
      <c r="Y51" s="25">
        <f t="shared" si="5"/>
        <v>0</v>
      </c>
    </row>
    <row r="52" spans="1:27" x14ac:dyDescent="0.25">
      <c r="A52" s="27" t="s">
        <v>100</v>
      </c>
      <c r="B52" s="74" t="s">
        <v>151</v>
      </c>
      <c r="C52" s="74"/>
      <c r="D52" s="75"/>
      <c r="E52" s="76"/>
      <c r="F52" s="76"/>
      <c r="G52" s="77"/>
      <c r="H52" s="76"/>
      <c r="I52" s="78"/>
      <c r="J52" s="79"/>
      <c r="K52" s="78" t="s">
        <v>43</v>
      </c>
      <c r="L52" s="87"/>
      <c r="M52" s="75">
        <v>200000</v>
      </c>
      <c r="N52" s="75">
        <v>200000</v>
      </c>
      <c r="O52" s="75"/>
      <c r="P52" s="75">
        <v>200000</v>
      </c>
      <c r="Q52" s="75">
        <v>200000</v>
      </c>
      <c r="R52" s="68"/>
      <c r="S52" s="75"/>
      <c r="T52" s="75">
        <v>200000</v>
      </c>
      <c r="U52" s="79">
        <f>S52+T52</f>
        <v>200000</v>
      </c>
      <c r="V52" s="75"/>
      <c r="W52" s="75">
        <v>200000</v>
      </c>
      <c r="X52" s="79">
        <v>200000</v>
      </c>
      <c r="Y52" s="25"/>
    </row>
    <row r="53" spans="1:27" ht="108" x14ac:dyDescent="0.25">
      <c r="A53" s="24" t="s">
        <v>104</v>
      </c>
      <c r="B53" s="71" t="s">
        <v>105</v>
      </c>
      <c r="C53" s="71">
        <v>1</v>
      </c>
      <c r="D53" s="68">
        <v>18500000</v>
      </c>
      <c r="E53" s="69">
        <v>0</v>
      </c>
      <c r="F53" s="69">
        <v>0</v>
      </c>
      <c r="G53" s="86"/>
      <c r="H53" s="69">
        <v>0</v>
      </c>
      <c r="I53" s="73">
        <v>0</v>
      </c>
      <c r="J53" s="70">
        <f>D53+E53-F53-H53+I53</f>
        <v>18500000</v>
      </c>
      <c r="K53" s="78" t="s">
        <v>90</v>
      </c>
      <c r="L53" s="97">
        <f>L54</f>
        <v>4420655</v>
      </c>
      <c r="M53" s="70"/>
      <c r="N53" s="70">
        <f>+M53+L53</f>
        <v>4420655</v>
      </c>
      <c r="O53" s="68"/>
      <c r="P53" s="70">
        <f>+P54</f>
        <v>4420655</v>
      </c>
      <c r="Q53" s="70">
        <f>+P53+O53</f>
        <v>4420655</v>
      </c>
      <c r="R53" s="70">
        <f>+J53-Q53</f>
        <v>14079345</v>
      </c>
      <c r="S53" s="70"/>
      <c r="T53" s="70">
        <v>4420655</v>
      </c>
      <c r="U53" s="70">
        <f t="shared" si="10"/>
        <v>4420655</v>
      </c>
      <c r="V53" s="68"/>
      <c r="W53" s="68">
        <f>SUM(W54:W54)</f>
        <v>4420655</v>
      </c>
      <c r="X53" s="70">
        <f t="shared" si="4"/>
        <v>4420655</v>
      </c>
      <c r="Y53" s="25">
        <f t="shared" si="5"/>
        <v>0</v>
      </c>
    </row>
    <row r="54" spans="1:27" x14ac:dyDescent="0.25">
      <c r="A54" s="27" t="s">
        <v>104</v>
      </c>
      <c r="B54" s="74" t="s">
        <v>106</v>
      </c>
      <c r="C54" s="74"/>
      <c r="D54" s="75"/>
      <c r="E54" s="76"/>
      <c r="F54" s="76"/>
      <c r="G54" s="77"/>
      <c r="H54" s="76"/>
      <c r="I54" s="78"/>
      <c r="J54" s="79">
        <v>4420655</v>
      </c>
      <c r="K54" s="78">
        <v>71359</v>
      </c>
      <c r="L54" s="102">
        <v>4420655</v>
      </c>
      <c r="M54" s="75"/>
      <c r="N54" s="75">
        <f>+M54+L54</f>
        <v>4420655</v>
      </c>
      <c r="O54" s="75"/>
      <c r="P54" s="75">
        <v>4420655</v>
      </c>
      <c r="Q54" s="75">
        <f>+P54+O54</f>
        <v>4420655</v>
      </c>
      <c r="R54" s="68">
        <f>+J54-Q54</f>
        <v>0</v>
      </c>
      <c r="S54" s="68"/>
      <c r="T54" s="75">
        <v>4420655</v>
      </c>
      <c r="U54" s="79">
        <f t="shared" si="10"/>
        <v>4420655</v>
      </c>
      <c r="V54" s="75"/>
      <c r="W54" s="75">
        <v>4420655</v>
      </c>
      <c r="X54" s="70">
        <f t="shared" si="4"/>
        <v>4420655</v>
      </c>
      <c r="Y54" s="25">
        <f t="shared" si="5"/>
        <v>0</v>
      </c>
    </row>
    <row r="55" spans="1:27" ht="72" customHeight="1" x14ac:dyDescent="0.25">
      <c r="A55" s="24" t="s">
        <v>107</v>
      </c>
      <c r="B55" s="71" t="s">
        <v>108</v>
      </c>
      <c r="C55" s="71">
        <v>1</v>
      </c>
      <c r="D55" s="68">
        <v>179000000</v>
      </c>
      <c r="E55" s="69">
        <v>0</v>
      </c>
      <c r="F55" s="69">
        <v>0</v>
      </c>
      <c r="G55" s="86"/>
      <c r="H55" s="69">
        <v>0</v>
      </c>
      <c r="I55" s="73">
        <v>0</v>
      </c>
      <c r="J55" s="70">
        <f>D55+E55-F55-H55+I55</f>
        <v>179000000</v>
      </c>
      <c r="K55" s="80" t="s">
        <v>90</v>
      </c>
      <c r="L55" s="98">
        <f>L58+L59+L60+L61+L62+L63+L64+L65+L66+L67+L68+L69</f>
        <v>5744538</v>
      </c>
      <c r="M55" s="70">
        <f>M56+M57+M58+M59+M60+M62+M70+M69+M71+M72</f>
        <v>82791766</v>
      </c>
      <c r="N55" s="68">
        <f>SUM(N56:N72)</f>
        <v>88536304</v>
      </c>
      <c r="O55" s="70">
        <v>5744538</v>
      </c>
      <c r="P55" s="70">
        <f>P56+P57+P58+P59+P60+P61+P62+P63+P64+P65+P66+P68+P69+P70+P71+P72</f>
        <v>82791766</v>
      </c>
      <c r="Q55" s="70">
        <f>Q56+Q57+Q58+Q59+Q60+Q61+Q62+Q63+Q64+Q65+Q66+Q67+Q68+Q69+Q70+Q71+Q72</f>
        <v>88536304</v>
      </c>
      <c r="R55" s="68">
        <f>+J55-Q55</f>
        <v>90463696</v>
      </c>
      <c r="S55" s="68">
        <f>S58+S59+S60+S61+S62+S63+S64+S65+S66+S67+S68+S69</f>
        <v>5744538</v>
      </c>
      <c r="T55" s="68">
        <f>T56+T57+T58+T59+T60+T62+T69+T70+T71+T72</f>
        <v>18291766</v>
      </c>
      <c r="U55" s="79">
        <f t="shared" si="10"/>
        <v>24036304</v>
      </c>
      <c r="V55" s="68">
        <f>V58+V59+V60+V61+V62+V63+V64+V65+V66+V67+V68+V69</f>
        <v>5744538</v>
      </c>
      <c r="W55" s="70">
        <f>SUM(W56:W72)</f>
        <v>18291766</v>
      </c>
      <c r="X55" s="70">
        <f>V55+W55</f>
        <v>24036304</v>
      </c>
      <c r="Y55" s="25">
        <f t="shared" si="5"/>
        <v>0</v>
      </c>
    </row>
    <row r="56" spans="1:27" x14ac:dyDescent="0.25">
      <c r="A56" s="24" t="s">
        <v>107</v>
      </c>
      <c r="B56" s="71" t="s">
        <v>146</v>
      </c>
      <c r="C56" s="71"/>
      <c r="D56" s="68"/>
      <c r="E56" s="69"/>
      <c r="F56" s="69"/>
      <c r="G56" s="86"/>
      <c r="H56" s="69"/>
      <c r="I56" s="73"/>
      <c r="J56" s="70"/>
      <c r="K56" s="78">
        <v>82120</v>
      </c>
      <c r="L56" s="80"/>
      <c r="M56" s="75">
        <v>40500000</v>
      </c>
      <c r="N56" s="75">
        <f>L56+M56</f>
        <v>40500000</v>
      </c>
      <c r="O56" s="75"/>
      <c r="P56" s="75">
        <v>40500000</v>
      </c>
      <c r="Q56" s="75">
        <f>O56+P56</f>
        <v>40500000</v>
      </c>
      <c r="R56" s="68"/>
      <c r="S56" s="68"/>
      <c r="T56" s="75">
        <v>9000000</v>
      </c>
      <c r="U56" s="79">
        <v>9000000</v>
      </c>
      <c r="V56" s="68"/>
      <c r="W56" s="75">
        <v>9000000</v>
      </c>
      <c r="X56" s="70">
        <v>9000000</v>
      </c>
      <c r="Y56" s="25"/>
    </row>
    <row r="57" spans="1:27" x14ac:dyDescent="0.25">
      <c r="A57" s="24" t="s">
        <v>107</v>
      </c>
      <c r="B57" s="71" t="s">
        <v>147</v>
      </c>
      <c r="C57" s="71"/>
      <c r="D57" s="68"/>
      <c r="E57" s="69"/>
      <c r="F57" s="69"/>
      <c r="G57" s="86"/>
      <c r="H57" s="69"/>
      <c r="I57" s="73"/>
      <c r="J57" s="70"/>
      <c r="K57" s="78">
        <v>82221</v>
      </c>
      <c r="L57" s="80"/>
      <c r="M57" s="75">
        <v>21000000</v>
      </c>
      <c r="N57" s="75">
        <f>L57+M57</f>
        <v>21000000</v>
      </c>
      <c r="O57" s="75"/>
      <c r="P57" s="75">
        <v>21000000</v>
      </c>
      <c r="Q57" s="75">
        <f>O57+P57</f>
        <v>21000000</v>
      </c>
      <c r="R57" s="68"/>
      <c r="S57" s="68"/>
      <c r="T57" s="75">
        <v>6000000</v>
      </c>
      <c r="U57" s="79">
        <v>6000000</v>
      </c>
      <c r="V57" s="68"/>
      <c r="W57" s="75">
        <v>6000000</v>
      </c>
      <c r="X57" s="70">
        <v>6000000</v>
      </c>
      <c r="Y57" s="25"/>
    </row>
    <row r="58" spans="1:27" ht="28.5" customHeight="1" x14ac:dyDescent="0.25">
      <c r="A58" s="27" t="s">
        <v>107</v>
      </c>
      <c r="B58" s="74" t="s">
        <v>109</v>
      </c>
      <c r="C58" s="74"/>
      <c r="D58" s="75"/>
      <c r="E58" s="76"/>
      <c r="F58" s="76"/>
      <c r="G58" s="77"/>
      <c r="H58" s="76"/>
      <c r="I58" s="78"/>
      <c r="J58" s="79"/>
      <c r="K58" s="78">
        <v>84120</v>
      </c>
      <c r="L58" s="81">
        <v>247581</v>
      </c>
      <c r="M58" s="75">
        <v>151838</v>
      </c>
      <c r="N58" s="75">
        <f>+L58+M58</f>
        <v>399419</v>
      </c>
      <c r="O58" s="75">
        <v>247581</v>
      </c>
      <c r="P58" s="79">
        <v>151838</v>
      </c>
      <c r="Q58" s="75">
        <f>O58+P58</f>
        <v>399419</v>
      </c>
      <c r="R58" s="68">
        <v>0</v>
      </c>
      <c r="S58" s="75">
        <v>247581</v>
      </c>
      <c r="T58" s="75">
        <v>151838</v>
      </c>
      <c r="U58" s="79">
        <f t="shared" si="10"/>
        <v>399419</v>
      </c>
      <c r="V58" s="75">
        <v>247581</v>
      </c>
      <c r="W58" s="75">
        <v>151838</v>
      </c>
      <c r="X58" s="79">
        <f t="shared" si="4"/>
        <v>399419</v>
      </c>
      <c r="Y58" s="25">
        <f t="shared" si="5"/>
        <v>0</v>
      </c>
    </row>
    <row r="59" spans="1:27" ht="40.5" x14ac:dyDescent="0.25">
      <c r="A59" s="27" t="s">
        <v>107</v>
      </c>
      <c r="B59" s="74" t="s">
        <v>110</v>
      </c>
      <c r="C59" s="74"/>
      <c r="D59" s="75"/>
      <c r="E59" s="84"/>
      <c r="F59" s="84"/>
      <c r="G59" s="85"/>
      <c r="H59" s="84"/>
      <c r="I59" s="78"/>
      <c r="J59" s="75"/>
      <c r="K59" s="78">
        <v>84222</v>
      </c>
      <c r="L59" s="81">
        <v>407456</v>
      </c>
      <c r="M59" s="75">
        <v>203728</v>
      </c>
      <c r="N59" s="75">
        <f t="shared" ref="N59:N68" si="29">+L59+M59</f>
        <v>611184</v>
      </c>
      <c r="O59" s="75">
        <v>407456</v>
      </c>
      <c r="P59" s="75">
        <v>203728</v>
      </c>
      <c r="Q59" s="75">
        <f t="shared" ref="Q59:Q70" si="30">+P59+O59</f>
        <v>611184</v>
      </c>
      <c r="R59" s="68">
        <v>0</v>
      </c>
      <c r="S59" s="75">
        <v>407456</v>
      </c>
      <c r="T59" s="75">
        <v>203728</v>
      </c>
      <c r="U59" s="79">
        <f>S59+T59</f>
        <v>611184</v>
      </c>
      <c r="V59" s="75">
        <v>407456</v>
      </c>
      <c r="W59" s="75">
        <v>203728</v>
      </c>
      <c r="X59" s="79">
        <f t="shared" si="4"/>
        <v>611184</v>
      </c>
      <c r="Y59" s="25">
        <f t="shared" si="5"/>
        <v>0</v>
      </c>
    </row>
    <row r="60" spans="1:27" x14ac:dyDescent="0.25">
      <c r="A60" s="27" t="s">
        <v>107</v>
      </c>
      <c r="B60" s="74" t="s">
        <v>111</v>
      </c>
      <c r="C60" s="74"/>
      <c r="D60" s="75"/>
      <c r="E60" s="76"/>
      <c r="F60" s="76"/>
      <c r="G60" s="77"/>
      <c r="H60" s="76"/>
      <c r="I60" s="78"/>
      <c r="J60" s="79"/>
      <c r="K60" s="78">
        <v>86312</v>
      </c>
      <c r="L60" s="81">
        <v>2314700</v>
      </c>
      <c r="M60" s="75">
        <v>1149400</v>
      </c>
      <c r="N60" s="75">
        <f t="shared" si="29"/>
        <v>3464100</v>
      </c>
      <c r="O60" s="75">
        <v>2314700</v>
      </c>
      <c r="P60" s="75">
        <v>1149400</v>
      </c>
      <c r="Q60" s="75">
        <f t="shared" si="30"/>
        <v>3464100</v>
      </c>
      <c r="R60" s="68">
        <v>0</v>
      </c>
      <c r="S60" s="75">
        <v>2314700</v>
      </c>
      <c r="T60" s="75">
        <v>1149400</v>
      </c>
      <c r="U60" s="79">
        <f t="shared" si="10"/>
        <v>3464100</v>
      </c>
      <c r="V60" s="75">
        <v>2314700</v>
      </c>
      <c r="W60" s="75">
        <v>1149400</v>
      </c>
      <c r="X60" s="79">
        <f t="shared" si="4"/>
        <v>3464100</v>
      </c>
      <c r="Y60" s="25">
        <f t="shared" si="5"/>
        <v>0</v>
      </c>
      <c r="AA60" s="59"/>
    </row>
    <row r="61" spans="1:27" x14ac:dyDescent="0.25">
      <c r="A61" s="27" t="s">
        <v>107</v>
      </c>
      <c r="B61" s="74" t="s">
        <v>112</v>
      </c>
      <c r="C61" s="74"/>
      <c r="D61" s="75"/>
      <c r="E61" s="76"/>
      <c r="F61" s="76"/>
      <c r="G61" s="77"/>
      <c r="H61" s="76"/>
      <c r="I61" s="78"/>
      <c r="J61" s="79"/>
      <c r="K61" s="78">
        <v>86320</v>
      </c>
      <c r="L61" s="81">
        <v>87000</v>
      </c>
      <c r="M61" s="75"/>
      <c r="N61" s="75">
        <f t="shared" si="29"/>
        <v>87000</v>
      </c>
      <c r="O61" s="75">
        <v>87000</v>
      </c>
      <c r="P61" s="75"/>
      <c r="Q61" s="75">
        <f t="shared" si="30"/>
        <v>87000</v>
      </c>
      <c r="R61" s="68">
        <v>0</v>
      </c>
      <c r="S61" s="75">
        <v>87000</v>
      </c>
      <c r="T61" s="75"/>
      <c r="U61" s="79">
        <f t="shared" si="10"/>
        <v>87000</v>
      </c>
      <c r="V61" s="75">
        <v>87000</v>
      </c>
      <c r="W61" s="75"/>
      <c r="X61" s="79">
        <f t="shared" si="4"/>
        <v>87000</v>
      </c>
      <c r="Y61" s="25">
        <f t="shared" si="5"/>
        <v>0</v>
      </c>
    </row>
    <row r="62" spans="1:27" x14ac:dyDescent="0.25">
      <c r="A62" s="27" t="s">
        <v>107</v>
      </c>
      <c r="B62" s="74" t="s">
        <v>113</v>
      </c>
      <c r="C62" s="74"/>
      <c r="D62" s="75"/>
      <c r="E62" s="76"/>
      <c r="F62" s="76"/>
      <c r="G62" s="77"/>
      <c r="H62" s="76"/>
      <c r="I62" s="78"/>
      <c r="J62" s="79"/>
      <c r="K62" s="78">
        <v>86330</v>
      </c>
      <c r="L62" s="81">
        <v>350600</v>
      </c>
      <c r="M62" s="75">
        <v>86800</v>
      </c>
      <c r="N62" s="75">
        <f t="shared" si="29"/>
        <v>437400</v>
      </c>
      <c r="O62" s="75">
        <v>350600</v>
      </c>
      <c r="P62" s="75">
        <v>86800</v>
      </c>
      <c r="Q62" s="75">
        <f t="shared" si="30"/>
        <v>437400</v>
      </c>
      <c r="R62" s="68">
        <v>0</v>
      </c>
      <c r="S62" s="75">
        <v>350600</v>
      </c>
      <c r="T62" s="75">
        <v>86800</v>
      </c>
      <c r="U62" s="79">
        <f t="shared" si="10"/>
        <v>437400</v>
      </c>
      <c r="V62" s="75">
        <v>350600</v>
      </c>
      <c r="W62" s="75">
        <v>86800</v>
      </c>
      <c r="X62" s="79">
        <f t="shared" si="4"/>
        <v>437400</v>
      </c>
      <c r="Y62" s="25">
        <f t="shared" si="5"/>
        <v>0</v>
      </c>
    </row>
    <row r="63" spans="1:27" ht="18" customHeight="1" x14ac:dyDescent="0.25">
      <c r="A63" s="27" t="s">
        <v>107</v>
      </c>
      <c r="B63" s="74" t="s">
        <v>114</v>
      </c>
      <c r="C63" s="74"/>
      <c r="D63" s="75"/>
      <c r="E63" s="76"/>
      <c r="F63" s="76"/>
      <c r="G63" s="77"/>
      <c r="H63" s="76"/>
      <c r="I63" s="78"/>
      <c r="J63" s="79"/>
      <c r="K63" s="78">
        <v>8912197</v>
      </c>
      <c r="L63" s="81">
        <v>899200</v>
      </c>
      <c r="M63" s="75"/>
      <c r="N63" s="75">
        <f t="shared" si="29"/>
        <v>899200</v>
      </c>
      <c r="O63" s="75">
        <v>899200</v>
      </c>
      <c r="P63" s="75"/>
      <c r="Q63" s="75">
        <f t="shared" si="30"/>
        <v>899200</v>
      </c>
      <c r="R63" s="68">
        <v>0</v>
      </c>
      <c r="S63" s="75">
        <v>899200</v>
      </c>
      <c r="T63" s="75"/>
      <c r="U63" s="79">
        <f t="shared" si="10"/>
        <v>899200</v>
      </c>
      <c r="V63" s="75">
        <v>899200</v>
      </c>
      <c r="W63" s="75"/>
      <c r="X63" s="79">
        <f t="shared" si="4"/>
        <v>899200</v>
      </c>
      <c r="Y63" s="25">
        <f t="shared" si="5"/>
        <v>0</v>
      </c>
    </row>
    <row r="64" spans="1:27" ht="27" customHeight="1" x14ac:dyDescent="0.25">
      <c r="A64" s="27" t="s">
        <v>107</v>
      </c>
      <c r="B64" s="74" t="s">
        <v>115</v>
      </c>
      <c r="C64" s="74"/>
      <c r="D64" s="75"/>
      <c r="E64" s="76"/>
      <c r="F64" s="76"/>
      <c r="G64" s="77"/>
      <c r="H64" s="76"/>
      <c r="I64" s="78"/>
      <c r="J64" s="79"/>
      <c r="K64" s="78">
        <v>87142</v>
      </c>
      <c r="L64" s="81">
        <v>162000</v>
      </c>
      <c r="M64" s="75"/>
      <c r="N64" s="75">
        <f t="shared" si="29"/>
        <v>162000</v>
      </c>
      <c r="O64" s="75">
        <v>162000</v>
      </c>
      <c r="P64" s="75"/>
      <c r="Q64" s="75">
        <f t="shared" si="30"/>
        <v>162000</v>
      </c>
      <c r="R64" s="68">
        <v>0</v>
      </c>
      <c r="S64" s="75">
        <v>162000</v>
      </c>
      <c r="T64" s="75"/>
      <c r="U64" s="79">
        <f t="shared" si="10"/>
        <v>162000</v>
      </c>
      <c r="V64" s="75">
        <v>162000</v>
      </c>
      <c r="W64" s="75"/>
      <c r="X64" s="79">
        <f t="shared" si="4"/>
        <v>162000</v>
      </c>
      <c r="Y64" s="25">
        <f t="shared" si="5"/>
        <v>0</v>
      </c>
    </row>
    <row r="65" spans="1:25" ht="27" x14ac:dyDescent="0.25">
      <c r="A65" s="27" t="s">
        <v>107</v>
      </c>
      <c r="B65" s="74" t="s">
        <v>116</v>
      </c>
      <c r="C65" s="74"/>
      <c r="D65" s="75"/>
      <c r="E65" s="76"/>
      <c r="F65" s="76"/>
      <c r="G65" s="77"/>
      <c r="H65" s="76"/>
      <c r="I65" s="78"/>
      <c r="J65" s="79"/>
      <c r="K65" s="78">
        <v>8715203</v>
      </c>
      <c r="L65" s="81">
        <v>65000</v>
      </c>
      <c r="M65" s="75"/>
      <c r="N65" s="75">
        <f t="shared" si="29"/>
        <v>65000</v>
      </c>
      <c r="O65" s="75">
        <v>65000</v>
      </c>
      <c r="P65" s="75"/>
      <c r="Q65" s="75">
        <f t="shared" si="30"/>
        <v>65000</v>
      </c>
      <c r="R65" s="68">
        <v>0</v>
      </c>
      <c r="S65" s="75">
        <v>65000</v>
      </c>
      <c r="T65" s="75"/>
      <c r="U65" s="79">
        <f t="shared" si="10"/>
        <v>65000</v>
      </c>
      <c r="V65" s="75">
        <v>65000</v>
      </c>
      <c r="W65" s="75"/>
      <c r="X65" s="79">
        <f t="shared" si="4"/>
        <v>65000</v>
      </c>
      <c r="Y65" s="25">
        <f t="shared" si="5"/>
        <v>0</v>
      </c>
    </row>
    <row r="66" spans="1:25" ht="27" customHeight="1" x14ac:dyDescent="0.25">
      <c r="A66" s="27" t="s">
        <v>107</v>
      </c>
      <c r="B66" s="74" t="s">
        <v>117</v>
      </c>
      <c r="C66" s="74"/>
      <c r="D66" s="75"/>
      <c r="E66" s="76"/>
      <c r="F66" s="76"/>
      <c r="G66" s="77"/>
      <c r="H66" s="76"/>
      <c r="I66" s="78"/>
      <c r="J66" s="79"/>
      <c r="K66" s="78">
        <v>8715205</v>
      </c>
      <c r="L66" s="81">
        <v>843001</v>
      </c>
      <c r="M66" s="75"/>
      <c r="N66" s="75">
        <f t="shared" si="29"/>
        <v>843001</v>
      </c>
      <c r="O66" s="75">
        <v>843001</v>
      </c>
      <c r="P66" s="75"/>
      <c r="Q66" s="75">
        <f t="shared" si="30"/>
        <v>843001</v>
      </c>
      <c r="R66" s="68">
        <v>0</v>
      </c>
      <c r="S66" s="75">
        <v>843001</v>
      </c>
      <c r="T66" s="75"/>
      <c r="U66" s="79">
        <f t="shared" si="10"/>
        <v>843001</v>
      </c>
      <c r="V66" s="75">
        <v>843001</v>
      </c>
      <c r="W66" s="75"/>
      <c r="X66" s="79">
        <f t="shared" si="4"/>
        <v>843001</v>
      </c>
      <c r="Y66" s="25">
        <f t="shared" si="5"/>
        <v>0</v>
      </c>
    </row>
    <row r="67" spans="1:25" ht="25.5" customHeight="1" x14ac:dyDescent="0.25">
      <c r="A67" s="27" t="s">
        <v>107</v>
      </c>
      <c r="B67" s="74" t="s">
        <v>118</v>
      </c>
      <c r="C67" s="74"/>
      <c r="D67" s="75"/>
      <c r="E67" s="76"/>
      <c r="F67" s="76"/>
      <c r="G67" s="77"/>
      <c r="H67" s="76"/>
      <c r="I67" s="78"/>
      <c r="J67" s="79"/>
      <c r="K67" s="78">
        <v>87130</v>
      </c>
      <c r="L67" s="81">
        <v>208000</v>
      </c>
      <c r="M67" s="75"/>
      <c r="N67" s="75">
        <f t="shared" si="29"/>
        <v>208000</v>
      </c>
      <c r="O67" s="75">
        <v>208000</v>
      </c>
      <c r="P67" s="75"/>
      <c r="Q67" s="75">
        <f t="shared" si="30"/>
        <v>208000</v>
      </c>
      <c r="R67" s="68">
        <v>0</v>
      </c>
      <c r="S67" s="75">
        <v>208000</v>
      </c>
      <c r="T67" s="75"/>
      <c r="U67" s="79">
        <f t="shared" si="10"/>
        <v>208000</v>
      </c>
      <c r="V67" s="75">
        <v>208000</v>
      </c>
      <c r="W67" s="75"/>
      <c r="X67" s="79">
        <f t="shared" si="4"/>
        <v>208000</v>
      </c>
      <c r="Y67" s="25">
        <f t="shared" si="5"/>
        <v>0</v>
      </c>
    </row>
    <row r="68" spans="1:25" ht="17.25" customHeight="1" x14ac:dyDescent="0.25">
      <c r="A68" s="27" t="s">
        <v>107</v>
      </c>
      <c r="B68" s="74" t="s">
        <v>119</v>
      </c>
      <c r="C68" s="74"/>
      <c r="D68" s="75"/>
      <c r="E68" s="76"/>
      <c r="F68" s="76"/>
      <c r="G68" s="77"/>
      <c r="H68" s="76"/>
      <c r="I68" s="78"/>
      <c r="J68" s="79"/>
      <c r="K68" s="78">
        <v>8715999</v>
      </c>
      <c r="L68" s="81">
        <v>120000</v>
      </c>
      <c r="M68" s="75"/>
      <c r="N68" s="75">
        <f t="shared" si="29"/>
        <v>120000</v>
      </c>
      <c r="O68" s="75">
        <v>120000</v>
      </c>
      <c r="P68" s="75"/>
      <c r="Q68" s="75">
        <f t="shared" si="30"/>
        <v>120000</v>
      </c>
      <c r="R68" s="68">
        <v>0</v>
      </c>
      <c r="S68" s="75">
        <v>120000</v>
      </c>
      <c r="T68" s="75"/>
      <c r="U68" s="79">
        <f t="shared" si="10"/>
        <v>120000</v>
      </c>
      <c r="V68" s="75">
        <v>120000</v>
      </c>
      <c r="W68" s="75"/>
      <c r="X68" s="79">
        <f t="shared" si="4"/>
        <v>120000</v>
      </c>
      <c r="Y68" s="25">
        <f t="shared" si="5"/>
        <v>0</v>
      </c>
    </row>
    <row r="69" spans="1:25" ht="17.25" customHeight="1" x14ac:dyDescent="0.25">
      <c r="A69" s="27" t="s">
        <v>107</v>
      </c>
      <c r="B69" s="74" t="s">
        <v>149</v>
      </c>
      <c r="C69" s="74"/>
      <c r="D69" s="75"/>
      <c r="E69" s="76"/>
      <c r="F69" s="76"/>
      <c r="G69" s="77"/>
      <c r="H69" s="76"/>
      <c r="I69" s="78"/>
      <c r="J69" s="79"/>
      <c r="K69" s="78">
        <v>84190</v>
      </c>
      <c r="L69" s="102">
        <v>40000</v>
      </c>
      <c r="M69" s="75"/>
      <c r="N69" s="79">
        <v>40000</v>
      </c>
      <c r="O69" s="79">
        <v>40000</v>
      </c>
      <c r="P69" s="79"/>
      <c r="Q69" s="79">
        <f t="shared" si="30"/>
        <v>40000</v>
      </c>
      <c r="R69" s="68"/>
      <c r="S69" s="75">
        <v>40000</v>
      </c>
      <c r="T69" s="75"/>
      <c r="U69" s="79">
        <v>40000</v>
      </c>
      <c r="V69" s="75">
        <v>40000</v>
      </c>
      <c r="W69" s="75"/>
      <c r="X69" s="79">
        <v>40000</v>
      </c>
      <c r="Y69" s="25"/>
    </row>
    <row r="70" spans="1:25" ht="15.75" customHeight="1" x14ac:dyDescent="0.25">
      <c r="A70" s="27" t="s">
        <v>107</v>
      </c>
      <c r="B70" s="74" t="s">
        <v>148</v>
      </c>
      <c r="C70" s="74"/>
      <c r="D70" s="75"/>
      <c r="E70" s="76"/>
      <c r="F70" s="76"/>
      <c r="G70" s="77"/>
      <c r="H70" s="76"/>
      <c r="I70" s="78"/>
      <c r="J70" s="79"/>
      <c r="K70" s="78">
        <v>83112</v>
      </c>
      <c r="L70" s="81"/>
      <c r="M70" s="75">
        <v>18000000</v>
      </c>
      <c r="N70" s="75">
        <v>18000000</v>
      </c>
      <c r="O70" s="75"/>
      <c r="P70" s="75">
        <v>18000000</v>
      </c>
      <c r="Q70" s="75">
        <f t="shared" si="30"/>
        <v>18000000</v>
      </c>
      <c r="R70" s="68"/>
      <c r="S70" s="75"/>
      <c r="T70" s="75"/>
      <c r="U70" s="79"/>
      <c r="V70" s="75"/>
      <c r="W70" s="75"/>
      <c r="X70" s="70"/>
      <c r="Y70" s="25"/>
    </row>
    <row r="71" spans="1:25" x14ac:dyDescent="0.25">
      <c r="A71" s="27" t="s">
        <v>107</v>
      </c>
      <c r="B71" s="74" t="s">
        <v>151</v>
      </c>
      <c r="C71" s="74"/>
      <c r="D71" s="75"/>
      <c r="E71" s="76"/>
      <c r="F71" s="76"/>
      <c r="G71" s="77"/>
      <c r="H71" s="76"/>
      <c r="I71" s="78"/>
      <c r="J71" s="79"/>
      <c r="K71" s="78" t="s">
        <v>90</v>
      </c>
      <c r="L71" s="81"/>
      <c r="M71" s="75">
        <v>1400000</v>
      </c>
      <c r="N71" s="75">
        <v>1400000</v>
      </c>
      <c r="O71" s="75"/>
      <c r="P71" s="75">
        <v>1400000</v>
      </c>
      <c r="Q71" s="75">
        <v>1400000</v>
      </c>
      <c r="R71" s="68"/>
      <c r="S71" s="75"/>
      <c r="T71" s="75">
        <v>1400000</v>
      </c>
      <c r="U71" s="79">
        <v>1400000</v>
      </c>
      <c r="V71" s="75"/>
      <c r="W71" s="75">
        <v>1400000</v>
      </c>
      <c r="X71" s="79">
        <v>1400000</v>
      </c>
      <c r="Y71" s="25"/>
    </row>
    <row r="72" spans="1:25" x14ac:dyDescent="0.25">
      <c r="A72" s="27" t="s">
        <v>107</v>
      </c>
      <c r="B72" s="74" t="s">
        <v>151</v>
      </c>
      <c r="C72" s="74"/>
      <c r="D72" s="75"/>
      <c r="E72" s="76"/>
      <c r="F72" s="76"/>
      <c r="G72" s="77"/>
      <c r="H72" s="76"/>
      <c r="I72" s="78"/>
      <c r="J72" s="79"/>
      <c r="K72" s="78" t="s">
        <v>90</v>
      </c>
      <c r="L72" s="81"/>
      <c r="M72" s="75">
        <v>300000</v>
      </c>
      <c r="N72" s="75">
        <v>300000</v>
      </c>
      <c r="O72" s="75"/>
      <c r="P72" s="75">
        <v>300000</v>
      </c>
      <c r="Q72" s="75">
        <v>300000</v>
      </c>
      <c r="R72" s="68"/>
      <c r="S72" s="75"/>
      <c r="T72" s="75">
        <v>300000</v>
      </c>
      <c r="U72" s="79">
        <v>300000</v>
      </c>
      <c r="V72" s="75"/>
      <c r="W72" s="75">
        <v>300000</v>
      </c>
      <c r="X72" s="79">
        <v>300000</v>
      </c>
      <c r="Y72" s="25"/>
    </row>
    <row r="73" spans="1:25" ht="55.5" customHeight="1" x14ac:dyDescent="0.25">
      <c r="A73" s="24" t="s">
        <v>120</v>
      </c>
      <c r="B73" s="71" t="s">
        <v>121</v>
      </c>
      <c r="C73" s="71">
        <v>1</v>
      </c>
      <c r="D73" s="68">
        <v>40000000</v>
      </c>
      <c r="E73" s="69">
        <v>0</v>
      </c>
      <c r="F73" s="69">
        <v>0</v>
      </c>
      <c r="G73" s="86"/>
      <c r="H73" s="69">
        <v>0</v>
      </c>
      <c r="I73" s="73">
        <v>0</v>
      </c>
      <c r="J73" s="70">
        <f>D73+E73-F73-H73+I73</f>
        <v>40000000</v>
      </c>
      <c r="K73" s="72"/>
      <c r="L73" s="97">
        <f>L74+L75</f>
        <v>715830</v>
      </c>
      <c r="M73" s="70">
        <f>M74</f>
        <v>58810</v>
      </c>
      <c r="N73" s="68">
        <f>+M73+L73</f>
        <v>774640</v>
      </c>
      <c r="O73" s="70">
        <f>O74+O75</f>
        <v>715830</v>
      </c>
      <c r="P73" s="70">
        <v>58810</v>
      </c>
      <c r="Q73" s="68">
        <f t="shared" ref="Q73:Q75" si="31">+O73+P73</f>
        <v>774640</v>
      </c>
      <c r="R73" s="68">
        <f>+J73-Q73</f>
        <v>39225360</v>
      </c>
      <c r="S73" s="68">
        <f>S74+S75</f>
        <v>715830</v>
      </c>
      <c r="T73" s="68">
        <v>58810</v>
      </c>
      <c r="U73" s="70">
        <f t="shared" si="10"/>
        <v>774640</v>
      </c>
      <c r="V73" s="68">
        <v>715830</v>
      </c>
      <c r="W73" s="68">
        <v>58810</v>
      </c>
      <c r="X73" s="70">
        <f t="shared" si="4"/>
        <v>774640</v>
      </c>
      <c r="Y73" s="25">
        <f t="shared" si="5"/>
        <v>0</v>
      </c>
    </row>
    <row r="74" spans="1:25" ht="27" customHeight="1" x14ac:dyDescent="0.25">
      <c r="A74" s="29" t="s">
        <v>120</v>
      </c>
      <c r="B74" s="74" t="s">
        <v>122</v>
      </c>
      <c r="C74" s="74"/>
      <c r="D74" s="75"/>
      <c r="E74" s="76"/>
      <c r="F74" s="76"/>
      <c r="G74" s="77"/>
      <c r="H74" s="76"/>
      <c r="I74" s="78"/>
      <c r="J74" s="79"/>
      <c r="K74" s="78">
        <v>94231</v>
      </c>
      <c r="L74" s="81">
        <v>120830</v>
      </c>
      <c r="M74" s="75">
        <v>58810</v>
      </c>
      <c r="N74" s="75">
        <f>+M74+L74</f>
        <v>179640</v>
      </c>
      <c r="O74" s="75">
        <v>120830</v>
      </c>
      <c r="P74" s="75">
        <v>58810</v>
      </c>
      <c r="Q74" s="75">
        <f t="shared" si="31"/>
        <v>179640</v>
      </c>
      <c r="R74" s="68">
        <v>0</v>
      </c>
      <c r="S74" s="75">
        <v>120830</v>
      </c>
      <c r="T74" s="75">
        <v>58810</v>
      </c>
      <c r="U74" s="79">
        <f t="shared" si="10"/>
        <v>179640</v>
      </c>
      <c r="V74" s="75">
        <v>120830</v>
      </c>
      <c r="W74" s="75">
        <v>58810</v>
      </c>
      <c r="X74" s="79">
        <f t="shared" si="4"/>
        <v>179640</v>
      </c>
      <c r="Y74" s="25">
        <f t="shared" si="5"/>
        <v>0</v>
      </c>
    </row>
    <row r="75" spans="1:25" ht="27.75" customHeight="1" thickBot="1" x14ac:dyDescent="0.3">
      <c r="A75" s="30" t="s">
        <v>120</v>
      </c>
      <c r="B75" s="74" t="s">
        <v>123</v>
      </c>
      <c r="C75" s="74"/>
      <c r="D75" s="75"/>
      <c r="E75" s="76"/>
      <c r="F75" s="76"/>
      <c r="G75" s="77"/>
      <c r="H75" s="76"/>
      <c r="I75" s="78"/>
      <c r="J75" s="79"/>
      <c r="K75" s="78">
        <v>99000</v>
      </c>
      <c r="L75" s="75">
        <v>595000</v>
      </c>
      <c r="M75" s="75"/>
      <c r="N75" s="75">
        <f>+M75+L75</f>
        <v>595000</v>
      </c>
      <c r="O75" s="75">
        <v>595000</v>
      </c>
      <c r="P75" s="75"/>
      <c r="Q75" s="75">
        <f t="shared" si="31"/>
        <v>595000</v>
      </c>
      <c r="R75" s="68">
        <v>0</v>
      </c>
      <c r="S75" s="75">
        <v>595000</v>
      </c>
      <c r="T75" s="75"/>
      <c r="U75" s="79">
        <f t="shared" si="10"/>
        <v>595000</v>
      </c>
      <c r="V75" s="75">
        <v>595000</v>
      </c>
      <c r="W75" s="75"/>
      <c r="X75" s="79">
        <f t="shared" si="4"/>
        <v>595000</v>
      </c>
      <c r="Y75" s="25">
        <f t="shared" si="5"/>
        <v>0</v>
      </c>
    </row>
    <row r="76" spans="1:25" ht="42" customHeight="1" x14ac:dyDescent="0.25">
      <c r="A76" s="58" t="s">
        <v>124</v>
      </c>
      <c r="B76" s="71" t="s">
        <v>125</v>
      </c>
      <c r="C76" s="71"/>
      <c r="D76" s="68">
        <f t="shared" ref="D76:J76" si="32">+D77+D78</f>
        <v>64200000</v>
      </c>
      <c r="E76" s="88">
        <f t="shared" si="32"/>
        <v>0</v>
      </c>
      <c r="F76" s="88">
        <f t="shared" si="32"/>
        <v>0</v>
      </c>
      <c r="G76" s="88">
        <f t="shared" si="32"/>
        <v>0</v>
      </c>
      <c r="H76" s="88">
        <f t="shared" si="32"/>
        <v>0</v>
      </c>
      <c r="I76" s="68">
        <f t="shared" si="32"/>
        <v>0</v>
      </c>
      <c r="J76" s="68">
        <f t="shared" si="32"/>
        <v>64200000</v>
      </c>
      <c r="K76" s="68"/>
      <c r="L76" s="70">
        <f>L77+L78</f>
        <v>5005293</v>
      </c>
      <c r="M76" s="70">
        <f>M77+M78</f>
        <v>16629021</v>
      </c>
      <c r="N76" s="68">
        <f>L76+M76</f>
        <v>21634314</v>
      </c>
      <c r="O76" s="70">
        <f>O77+O78</f>
        <v>5005293</v>
      </c>
      <c r="P76" s="70">
        <v>16629021</v>
      </c>
      <c r="Q76" s="68">
        <f>SUM(Q77:Q78)</f>
        <v>21634314</v>
      </c>
      <c r="R76" s="68">
        <f t="shared" ref="R76:R85" si="33">+J76-Q76</f>
        <v>42565686</v>
      </c>
      <c r="S76" s="68">
        <f>S77+S78</f>
        <v>5005293</v>
      </c>
      <c r="T76" s="68">
        <v>16629021</v>
      </c>
      <c r="U76" s="70">
        <f>S76+T76</f>
        <v>21634314</v>
      </c>
      <c r="V76" s="68">
        <v>5005293</v>
      </c>
      <c r="W76" s="68">
        <f>W77+W78</f>
        <v>16629021</v>
      </c>
      <c r="X76" s="70">
        <f t="shared" si="4"/>
        <v>21634314</v>
      </c>
      <c r="Y76" s="25">
        <f t="shared" si="5"/>
        <v>0</v>
      </c>
    </row>
    <row r="77" spans="1:25" x14ac:dyDescent="0.25">
      <c r="A77" s="27" t="s">
        <v>124</v>
      </c>
      <c r="B77" s="74" t="s">
        <v>126</v>
      </c>
      <c r="C77" s="74">
        <v>1</v>
      </c>
      <c r="D77" s="75">
        <v>44940000</v>
      </c>
      <c r="E77" s="76"/>
      <c r="F77" s="76"/>
      <c r="G77" s="77"/>
      <c r="H77" s="76"/>
      <c r="I77" s="78"/>
      <c r="J77" s="79">
        <v>44940000</v>
      </c>
      <c r="K77" s="78">
        <v>63111</v>
      </c>
      <c r="L77" s="87">
        <v>3503705</v>
      </c>
      <c r="M77" s="75">
        <v>11640315</v>
      </c>
      <c r="N77" s="75">
        <f>+L77+M77</f>
        <v>15144020</v>
      </c>
      <c r="O77" s="75">
        <v>3503705</v>
      </c>
      <c r="P77" s="75">
        <v>11640315</v>
      </c>
      <c r="Q77" s="75">
        <v>15144020</v>
      </c>
      <c r="R77" s="75">
        <f t="shared" si="33"/>
        <v>29795980</v>
      </c>
      <c r="S77" s="75">
        <v>3503705</v>
      </c>
      <c r="T77" s="75">
        <v>11640315</v>
      </c>
      <c r="U77" s="79">
        <v>15144020</v>
      </c>
      <c r="V77" s="75">
        <v>3503705</v>
      </c>
      <c r="W77" s="75">
        <v>11640315</v>
      </c>
      <c r="X77" s="70">
        <f>V77+W77</f>
        <v>15144020</v>
      </c>
      <c r="Y77" s="25">
        <f t="shared" si="5"/>
        <v>0</v>
      </c>
    </row>
    <row r="78" spans="1:25" ht="14.25" customHeight="1" x14ac:dyDescent="0.25">
      <c r="A78" s="27" t="s">
        <v>124</v>
      </c>
      <c r="B78" s="74" t="s">
        <v>127</v>
      </c>
      <c r="C78" s="74">
        <v>1</v>
      </c>
      <c r="D78" s="75">
        <v>19260000</v>
      </c>
      <c r="E78" s="76"/>
      <c r="F78" s="76"/>
      <c r="G78" s="77"/>
      <c r="H78" s="76"/>
      <c r="I78" s="78"/>
      <c r="J78" s="79">
        <v>19260000</v>
      </c>
      <c r="K78" s="78">
        <v>63311</v>
      </c>
      <c r="L78" s="87">
        <v>1501588</v>
      </c>
      <c r="M78" s="75">
        <v>4988706</v>
      </c>
      <c r="N78" s="75">
        <f>+L78+M78</f>
        <v>6490294</v>
      </c>
      <c r="O78" s="75">
        <v>1501588</v>
      </c>
      <c r="P78" s="75">
        <v>4988706</v>
      </c>
      <c r="Q78" s="75">
        <v>6490294</v>
      </c>
      <c r="R78" s="75">
        <f t="shared" si="33"/>
        <v>12769706</v>
      </c>
      <c r="S78" s="75">
        <v>1501588</v>
      </c>
      <c r="T78" s="75">
        <v>4988706</v>
      </c>
      <c r="U78" s="79">
        <v>6490294</v>
      </c>
      <c r="V78" s="75">
        <v>1501588</v>
      </c>
      <c r="W78" s="75">
        <v>4988706</v>
      </c>
      <c r="X78" s="70">
        <f>V78+W78</f>
        <v>6490294</v>
      </c>
      <c r="Y78" s="25">
        <f t="shared" si="5"/>
        <v>0</v>
      </c>
    </row>
    <row r="79" spans="1:25" ht="30" customHeight="1" x14ac:dyDescent="0.25">
      <c r="A79" s="24" t="s">
        <v>128</v>
      </c>
      <c r="B79" s="71" t="s">
        <v>129</v>
      </c>
      <c r="C79" s="71"/>
      <c r="D79" s="68">
        <f t="shared" ref="D79:J79" si="34">+D83+D80</f>
        <v>3000000</v>
      </c>
      <c r="E79" s="69">
        <f t="shared" si="34"/>
        <v>0</v>
      </c>
      <c r="F79" s="69">
        <f t="shared" si="34"/>
        <v>0</v>
      </c>
      <c r="G79" s="69">
        <f t="shared" si="34"/>
        <v>0</v>
      </c>
      <c r="H79" s="69">
        <f t="shared" si="34"/>
        <v>0</v>
      </c>
      <c r="I79" s="68">
        <f t="shared" si="34"/>
        <v>0</v>
      </c>
      <c r="J79" s="70">
        <f t="shared" si="34"/>
        <v>3000000</v>
      </c>
      <c r="K79" s="68"/>
      <c r="L79" s="68">
        <v>0</v>
      </c>
      <c r="M79" s="68">
        <f>+M83+M80</f>
        <v>0</v>
      </c>
      <c r="N79" s="68">
        <f>+N83+N80</f>
        <v>0</v>
      </c>
      <c r="O79" s="68">
        <f>+O83+O80</f>
        <v>0</v>
      </c>
      <c r="P79" s="68">
        <f>+P83+P80</f>
        <v>0</v>
      </c>
      <c r="Q79" s="68">
        <f t="shared" ref="Q79:Q85" si="35">+P79+O79</f>
        <v>0</v>
      </c>
      <c r="R79" s="68">
        <f t="shared" si="33"/>
        <v>3000000</v>
      </c>
      <c r="S79" s="68">
        <f>+S83+S80</f>
        <v>0</v>
      </c>
      <c r="T79" s="68">
        <f>+T83+T80</f>
        <v>0</v>
      </c>
      <c r="U79" s="79">
        <f t="shared" si="10"/>
        <v>0</v>
      </c>
      <c r="V79" s="68">
        <f>+V83+V80</f>
        <v>0</v>
      </c>
      <c r="W79" s="68">
        <f>+W83+W80</f>
        <v>0</v>
      </c>
      <c r="X79" s="70">
        <f t="shared" si="4"/>
        <v>0</v>
      </c>
      <c r="Y79" s="25">
        <f t="shared" si="5"/>
        <v>0</v>
      </c>
    </row>
    <row r="80" spans="1:25" ht="42.75" customHeight="1" x14ac:dyDescent="0.25">
      <c r="A80" s="24" t="s">
        <v>130</v>
      </c>
      <c r="B80" s="89" t="s">
        <v>131</v>
      </c>
      <c r="C80" s="89"/>
      <c r="D80" s="68">
        <f t="shared" ref="D80:J81" si="36">+D81</f>
        <v>2000000</v>
      </c>
      <c r="E80" s="69">
        <f t="shared" si="36"/>
        <v>0</v>
      </c>
      <c r="F80" s="69">
        <f t="shared" si="36"/>
        <v>0</v>
      </c>
      <c r="G80" s="69">
        <f t="shared" si="36"/>
        <v>0</v>
      </c>
      <c r="H80" s="69">
        <f t="shared" si="36"/>
        <v>0</v>
      </c>
      <c r="I80" s="68">
        <f t="shared" si="36"/>
        <v>0</v>
      </c>
      <c r="J80" s="70">
        <f t="shared" si="36"/>
        <v>2000000</v>
      </c>
      <c r="K80" s="68"/>
      <c r="L80" s="68"/>
      <c r="M80" s="68">
        <f>+M81</f>
        <v>0</v>
      </c>
      <c r="N80" s="68"/>
      <c r="O80" s="68">
        <f>+O81</f>
        <v>0</v>
      </c>
      <c r="P80" s="68">
        <f>+P81</f>
        <v>0</v>
      </c>
      <c r="Q80" s="68">
        <f t="shared" si="35"/>
        <v>0</v>
      </c>
      <c r="R80" s="68">
        <f t="shared" si="33"/>
        <v>2000000</v>
      </c>
      <c r="S80" s="68">
        <f>+S81</f>
        <v>0</v>
      </c>
      <c r="T80" s="68">
        <f>+T81</f>
        <v>0</v>
      </c>
      <c r="U80" s="79">
        <f t="shared" si="10"/>
        <v>0</v>
      </c>
      <c r="V80" s="68">
        <f>+V81</f>
        <v>0</v>
      </c>
      <c r="W80" s="68">
        <f>+W81</f>
        <v>0</v>
      </c>
      <c r="X80" s="70">
        <f t="shared" si="4"/>
        <v>0</v>
      </c>
      <c r="Y80" s="25">
        <f t="shared" si="5"/>
        <v>0</v>
      </c>
    </row>
    <row r="81" spans="1:25" ht="52.5" customHeight="1" x14ac:dyDescent="0.25">
      <c r="A81" s="24" t="s">
        <v>132</v>
      </c>
      <c r="B81" s="71" t="s">
        <v>133</v>
      </c>
      <c r="C81" s="71"/>
      <c r="D81" s="68">
        <f t="shared" si="36"/>
        <v>2000000</v>
      </c>
      <c r="E81" s="69">
        <f t="shared" si="36"/>
        <v>0</v>
      </c>
      <c r="F81" s="69">
        <f t="shared" si="36"/>
        <v>0</v>
      </c>
      <c r="G81" s="69">
        <f t="shared" si="36"/>
        <v>0</v>
      </c>
      <c r="H81" s="69">
        <f t="shared" si="36"/>
        <v>0</v>
      </c>
      <c r="I81" s="68">
        <f t="shared" si="36"/>
        <v>0</v>
      </c>
      <c r="J81" s="70">
        <f t="shared" si="36"/>
        <v>2000000</v>
      </c>
      <c r="K81" s="68"/>
      <c r="L81" s="68">
        <v>0</v>
      </c>
      <c r="M81" s="68">
        <f>+M82</f>
        <v>0</v>
      </c>
      <c r="N81" s="68">
        <f>+N82</f>
        <v>0</v>
      </c>
      <c r="O81" s="68">
        <f>+O82</f>
        <v>0</v>
      </c>
      <c r="P81" s="68">
        <f>+P82</f>
        <v>0</v>
      </c>
      <c r="Q81" s="68">
        <f t="shared" si="35"/>
        <v>0</v>
      </c>
      <c r="R81" s="75">
        <f t="shared" si="33"/>
        <v>2000000</v>
      </c>
      <c r="S81" s="68">
        <f>+S82</f>
        <v>0</v>
      </c>
      <c r="T81" s="68">
        <f>+T82</f>
        <v>0</v>
      </c>
      <c r="U81" s="79">
        <f t="shared" si="10"/>
        <v>0</v>
      </c>
      <c r="V81" s="68">
        <f>+V82</f>
        <v>0</v>
      </c>
      <c r="W81" s="68">
        <f>+W82</f>
        <v>0</v>
      </c>
      <c r="X81" s="70">
        <f t="shared" si="4"/>
        <v>0</v>
      </c>
      <c r="Y81" s="25">
        <f t="shared" si="5"/>
        <v>0</v>
      </c>
    </row>
    <row r="82" spans="1:25" ht="28.5" customHeight="1" x14ac:dyDescent="0.25">
      <c r="A82" s="27" t="s">
        <v>134</v>
      </c>
      <c r="B82" s="74" t="s">
        <v>135</v>
      </c>
      <c r="C82" s="74">
        <v>1</v>
      </c>
      <c r="D82" s="75">
        <v>2000000</v>
      </c>
      <c r="E82" s="76">
        <v>0</v>
      </c>
      <c r="F82" s="76">
        <v>0</v>
      </c>
      <c r="G82" s="77"/>
      <c r="H82" s="76">
        <v>0</v>
      </c>
      <c r="I82" s="78">
        <v>0</v>
      </c>
      <c r="J82" s="79">
        <f>D82+E82-F82-H82+I82</f>
        <v>2000000</v>
      </c>
      <c r="K82" s="80"/>
      <c r="L82" s="80"/>
      <c r="M82" s="75">
        <v>0</v>
      </c>
      <c r="N82" s="75"/>
      <c r="O82" s="75">
        <v>0</v>
      </c>
      <c r="P82" s="75">
        <v>0</v>
      </c>
      <c r="Q82" s="68">
        <f t="shared" si="35"/>
        <v>0</v>
      </c>
      <c r="R82" s="75">
        <f t="shared" si="33"/>
        <v>2000000</v>
      </c>
      <c r="S82" s="68">
        <v>0</v>
      </c>
      <c r="T82" s="75">
        <v>0</v>
      </c>
      <c r="U82" s="79">
        <f t="shared" si="10"/>
        <v>0</v>
      </c>
      <c r="V82" s="75">
        <v>0</v>
      </c>
      <c r="W82" s="75">
        <v>0</v>
      </c>
      <c r="X82" s="70">
        <f t="shared" si="4"/>
        <v>0</v>
      </c>
      <c r="Y82" s="25">
        <f t="shared" si="5"/>
        <v>0</v>
      </c>
    </row>
    <row r="83" spans="1:25" ht="28.5" customHeight="1" x14ac:dyDescent="0.25">
      <c r="A83" s="24" t="s">
        <v>136</v>
      </c>
      <c r="B83" s="71" t="s">
        <v>137</v>
      </c>
      <c r="C83" s="71"/>
      <c r="D83" s="68">
        <f t="shared" ref="D83:J84" si="37">+D84</f>
        <v>1000000</v>
      </c>
      <c r="E83" s="69">
        <f t="shared" si="37"/>
        <v>0</v>
      </c>
      <c r="F83" s="69">
        <f t="shared" si="37"/>
        <v>0</v>
      </c>
      <c r="G83" s="69">
        <f t="shared" si="37"/>
        <v>0</v>
      </c>
      <c r="H83" s="69">
        <f t="shared" si="37"/>
        <v>0</v>
      </c>
      <c r="I83" s="68">
        <f t="shared" si="37"/>
        <v>0</v>
      </c>
      <c r="J83" s="70">
        <f t="shared" si="37"/>
        <v>1000000</v>
      </c>
      <c r="K83" s="68"/>
      <c r="L83" s="68">
        <v>0</v>
      </c>
      <c r="M83" s="68">
        <f t="shared" ref="M83:P84" si="38">+M84</f>
        <v>0</v>
      </c>
      <c r="N83" s="68">
        <f t="shared" si="38"/>
        <v>0</v>
      </c>
      <c r="O83" s="68">
        <f t="shared" si="38"/>
        <v>0</v>
      </c>
      <c r="P83" s="68">
        <f t="shared" si="38"/>
        <v>0</v>
      </c>
      <c r="Q83" s="68">
        <f t="shared" si="35"/>
        <v>0</v>
      </c>
      <c r="R83" s="68">
        <f t="shared" si="33"/>
        <v>1000000</v>
      </c>
      <c r="S83" s="68">
        <f>+S84</f>
        <v>0</v>
      </c>
      <c r="T83" s="68">
        <f>+T84</f>
        <v>0</v>
      </c>
      <c r="U83" s="79">
        <f>+S83+T83</f>
        <v>0</v>
      </c>
      <c r="V83" s="68">
        <f>+V84</f>
        <v>0</v>
      </c>
      <c r="W83" s="68">
        <f>+W84</f>
        <v>0</v>
      </c>
      <c r="X83" s="70">
        <f>+V83+W83</f>
        <v>0</v>
      </c>
      <c r="Y83" s="25">
        <f>+U83-X83</f>
        <v>0</v>
      </c>
    </row>
    <row r="84" spans="1:25" ht="27" x14ac:dyDescent="0.25">
      <c r="A84" s="24" t="s">
        <v>138</v>
      </c>
      <c r="B84" s="71" t="s">
        <v>139</v>
      </c>
      <c r="C84" s="71"/>
      <c r="D84" s="68">
        <f t="shared" si="37"/>
        <v>1000000</v>
      </c>
      <c r="E84" s="69">
        <f t="shared" si="37"/>
        <v>0</v>
      </c>
      <c r="F84" s="69">
        <f t="shared" si="37"/>
        <v>0</v>
      </c>
      <c r="G84" s="69">
        <f t="shared" si="37"/>
        <v>0</v>
      </c>
      <c r="H84" s="69">
        <f t="shared" si="37"/>
        <v>0</v>
      </c>
      <c r="I84" s="68">
        <f t="shared" si="37"/>
        <v>0</v>
      </c>
      <c r="J84" s="70">
        <f t="shared" si="37"/>
        <v>1000000</v>
      </c>
      <c r="K84" s="68"/>
      <c r="L84" s="68">
        <v>0</v>
      </c>
      <c r="M84" s="68">
        <f t="shared" si="38"/>
        <v>0</v>
      </c>
      <c r="N84" s="68">
        <f t="shared" si="38"/>
        <v>0</v>
      </c>
      <c r="O84" s="68">
        <f t="shared" si="38"/>
        <v>0</v>
      </c>
      <c r="P84" s="68">
        <f t="shared" si="38"/>
        <v>0</v>
      </c>
      <c r="Q84" s="68">
        <f t="shared" si="35"/>
        <v>0</v>
      </c>
      <c r="R84" s="75">
        <f t="shared" si="33"/>
        <v>1000000</v>
      </c>
      <c r="S84" s="68">
        <f>+S85</f>
        <v>0</v>
      </c>
      <c r="T84" s="68">
        <f>+T85</f>
        <v>0</v>
      </c>
      <c r="U84" s="79">
        <f>+S84+T84</f>
        <v>0</v>
      </c>
      <c r="V84" s="68">
        <f>+V85</f>
        <v>0</v>
      </c>
      <c r="W84" s="68">
        <f>+W85</f>
        <v>0</v>
      </c>
      <c r="X84" s="70">
        <f>+V84+W84</f>
        <v>0</v>
      </c>
      <c r="Y84" s="25">
        <f>+U84-X84</f>
        <v>0</v>
      </c>
    </row>
    <row r="85" spans="1:25" ht="27" x14ac:dyDescent="0.25">
      <c r="A85" s="27" t="s">
        <v>140</v>
      </c>
      <c r="B85" s="74" t="s">
        <v>141</v>
      </c>
      <c r="C85" s="74">
        <v>1</v>
      </c>
      <c r="D85" s="75">
        <v>1000000</v>
      </c>
      <c r="E85" s="76">
        <v>0</v>
      </c>
      <c r="F85" s="76">
        <v>0</v>
      </c>
      <c r="G85" s="77"/>
      <c r="H85" s="76">
        <v>0</v>
      </c>
      <c r="I85" s="78">
        <v>0</v>
      </c>
      <c r="J85" s="79">
        <f>D85+E85-F85-H85+I85</f>
        <v>1000000</v>
      </c>
      <c r="K85" s="80"/>
      <c r="L85" s="80"/>
      <c r="M85" s="75">
        <v>0</v>
      </c>
      <c r="N85" s="75"/>
      <c r="O85" s="75">
        <v>0</v>
      </c>
      <c r="P85" s="75">
        <v>0</v>
      </c>
      <c r="Q85" s="68">
        <f t="shared" si="35"/>
        <v>0</v>
      </c>
      <c r="R85" s="75">
        <f t="shared" si="33"/>
        <v>1000000</v>
      </c>
      <c r="S85" s="68">
        <v>0</v>
      </c>
      <c r="T85" s="75">
        <v>0</v>
      </c>
      <c r="U85" s="79">
        <f>+S85+T85</f>
        <v>0</v>
      </c>
      <c r="V85" s="75">
        <v>0</v>
      </c>
      <c r="W85" s="75">
        <v>0</v>
      </c>
      <c r="X85" s="70">
        <f>+V85+W85</f>
        <v>0</v>
      </c>
      <c r="Y85" s="25">
        <f>+U85-X85</f>
        <v>0</v>
      </c>
    </row>
    <row r="86" spans="1:25" x14ac:dyDescent="0.25">
      <c r="A86" s="31"/>
      <c r="B86" s="90"/>
      <c r="C86" s="90"/>
      <c r="D86" s="91">
        <f t="shared" ref="D86:K86" si="39">SUBTOTAL(9,D14:D85)</f>
        <v>3339318428</v>
      </c>
      <c r="E86" s="91">
        <f t="shared" si="39"/>
        <v>0</v>
      </c>
      <c r="F86" s="91">
        <f t="shared" si="39"/>
        <v>0</v>
      </c>
      <c r="G86" s="91">
        <f t="shared" si="39"/>
        <v>0</v>
      </c>
      <c r="H86" s="91">
        <f t="shared" si="39"/>
        <v>0</v>
      </c>
      <c r="I86" s="91">
        <f t="shared" si="39"/>
        <v>0</v>
      </c>
      <c r="J86" s="92">
        <f t="shared" si="39"/>
        <v>3343739083</v>
      </c>
      <c r="K86" s="91">
        <f t="shared" si="39"/>
        <v>46005497</v>
      </c>
      <c r="L86" s="93">
        <f>SUBTOTAL(9,L14:L75)</f>
        <v>252186893</v>
      </c>
      <c r="M86" s="93">
        <f t="shared" ref="M86:X86" si="40">SUBTOTAL(9,M14:M85)</f>
        <v>677478072</v>
      </c>
      <c r="N86" s="93">
        <f t="shared" si="40"/>
        <v>939675551</v>
      </c>
      <c r="O86" s="91">
        <f t="shared" si="40"/>
        <v>240094204</v>
      </c>
      <c r="P86" s="91">
        <f t="shared" si="40"/>
        <v>699506782</v>
      </c>
      <c r="Q86" s="91">
        <f t="shared" si="40"/>
        <v>939600986</v>
      </c>
      <c r="R86" s="91">
        <f t="shared" si="40"/>
        <v>2512212201</v>
      </c>
      <c r="S86" s="91">
        <f t="shared" si="40"/>
        <v>240094204</v>
      </c>
      <c r="T86" s="93">
        <f t="shared" si="40"/>
        <v>323472532</v>
      </c>
      <c r="U86" s="92">
        <f t="shared" si="40"/>
        <v>563566736</v>
      </c>
      <c r="V86" s="91">
        <f t="shared" si="40"/>
        <v>240094204</v>
      </c>
      <c r="W86" s="93">
        <f t="shared" si="40"/>
        <v>323472532</v>
      </c>
      <c r="X86" s="92">
        <f t="shared" si="40"/>
        <v>563266736</v>
      </c>
    </row>
    <row r="87" spans="1:25" x14ac:dyDescent="0.25">
      <c r="A87" s="31"/>
      <c r="B87" s="108" t="s">
        <v>142</v>
      </c>
      <c r="C87" s="108"/>
      <c r="D87" s="108"/>
      <c r="E87" s="108"/>
      <c r="F87" s="90"/>
      <c r="G87" s="90"/>
      <c r="H87" s="90"/>
      <c r="I87" s="90"/>
      <c r="J87" s="94"/>
      <c r="K87" s="90" t="s">
        <v>143</v>
      </c>
      <c r="L87" s="93"/>
      <c r="M87" s="90"/>
      <c r="N87" s="90"/>
      <c r="O87" s="90"/>
      <c r="P87" s="95"/>
      <c r="Q87" s="96">
        <f>+O86+P86</f>
        <v>939600986</v>
      </c>
      <c r="R87" s="90"/>
      <c r="S87" s="90"/>
      <c r="T87" s="90"/>
      <c r="U87" s="94"/>
      <c r="V87" s="90"/>
      <c r="W87" s="90"/>
      <c r="X87" s="94"/>
    </row>
    <row r="88" spans="1:25" x14ac:dyDescent="0.25">
      <c r="A88" s="31"/>
      <c r="B88" s="108" t="s">
        <v>144</v>
      </c>
      <c r="C88" s="108"/>
      <c r="D88" s="108"/>
      <c r="E88" s="108"/>
      <c r="F88" s="90"/>
      <c r="G88" s="90"/>
      <c r="H88" s="90"/>
      <c r="I88" s="90"/>
      <c r="J88" s="94"/>
      <c r="K88" s="90" t="s">
        <v>145</v>
      </c>
      <c r="L88" s="90"/>
      <c r="M88" s="90"/>
      <c r="N88" s="90"/>
      <c r="O88" s="90"/>
      <c r="P88" s="90"/>
      <c r="Q88" s="96">
        <f>+Q86-Q87</f>
        <v>0</v>
      </c>
      <c r="R88" s="90"/>
      <c r="S88" s="90"/>
      <c r="T88" s="90"/>
      <c r="U88" s="94"/>
      <c r="V88" s="90"/>
      <c r="W88" s="90"/>
      <c r="X88" s="94"/>
    </row>
    <row r="89" spans="1:25" x14ac:dyDescent="0.25">
      <c r="A89" s="32"/>
      <c r="B89" s="90"/>
      <c r="C89" s="90"/>
      <c r="D89" s="91">
        <f t="shared" ref="D89:X89" si="41">SUBTOTAL(9,D14:D85)</f>
        <v>3339318428</v>
      </c>
      <c r="E89" s="91">
        <f t="shared" si="41"/>
        <v>0</v>
      </c>
      <c r="F89" s="91">
        <f t="shared" si="41"/>
        <v>0</v>
      </c>
      <c r="G89" s="91">
        <f t="shared" si="41"/>
        <v>0</v>
      </c>
      <c r="H89" s="91">
        <f t="shared" si="41"/>
        <v>0</v>
      </c>
      <c r="I89" s="91">
        <f t="shared" si="41"/>
        <v>0</v>
      </c>
      <c r="J89" s="92">
        <f t="shared" si="41"/>
        <v>3343739083</v>
      </c>
      <c r="K89" s="91">
        <f t="shared" si="41"/>
        <v>46005497</v>
      </c>
      <c r="L89" s="93">
        <f>SUBTOTAL(9,L14:L75)</f>
        <v>252186893</v>
      </c>
      <c r="M89" s="93">
        <f t="shared" si="41"/>
        <v>677478072</v>
      </c>
      <c r="N89" s="93">
        <f t="shared" si="41"/>
        <v>939675551</v>
      </c>
      <c r="O89" s="91">
        <f t="shared" si="41"/>
        <v>240094204</v>
      </c>
      <c r="P89" s="91">
        <f t="shared" si="41"/>
        <v>699506782</v>
      </c>
      <c r="Q89" s="91">
        <f t="shared" si="41"/>
        <v>939600986</v>
      </c>
      <c r="R89" s="91">
        <f t="shared" si="41"/>
        <v>2512212201</v>
      </c>
      <c r="S89" s="91">
        <f t="shared" si="41"/>
        <v>240094204</v>
      </c>
      <c r="T89" s="93">
        <f t="shared" si="41"/>
        <v>323472532</v>
      </c>
      <c r="U89" s="92">
        <f t="shared" si="41"/>
        <v>563566736</v>
      </c>
      <c r="V89" s="91">
        <f t="shared" si="41"/>
        <v>240094204</v>
      </c>
      <c r="W89" s="93">
        <f t="shared" si="41"/>
        <v>323472532</v>
      </c>
      <c r="X89" s="92">
        <f t="shared" si="41"/>
        <v>563266736</v>
      </c>
    </row>
  </sheetData>
  <mergeCells count="28">
    <mergeCell ref="A3:F3"/>
    <mergeCell ref="G3:I3"/>
    <mergeCell ref="J3:M3"/>
    <mergeCell ref="P3:Y3"/>
    <mergeCell ref="A1:Y1"/>
    <mergeCell ref="A2:F2"/>
    <mergeCell ref="G2:I2"/>
    <mergeCell ref="J2:M2"/>
    <mergeCell ref="P2:Y2"/>
    <mergeCell ref="S5:U5"/>
    <mergeCell ref="V5:X5"/>
    <mergeCell ref="Y5:Y6"/>
    <mergeCell ref="A5:A6"/>
    <mergeCell ref="B5:B6"/>
    <mergeCell ref="C5:C7"/>
    <mergeCell ref="E5:I5"/>
    <mergeCell ref="J5:J6"/>
    <mergeCell ref="K5:K6"/>
    <mergeCell ref="E6:E7"/>
    <mergeCell ref="F6:F7"/>
    <mergeCell ref="G6:G7"/>
    <mergeCell ref="H6:H7"/>
    <mergeCell ref="I6:I7"/>
    <mergeCell ref="B87:E87"/>
    <mergeCell ref="B88:E88"/>
    <mergeCell ref="L5:N5"/>
    <mergeCell ref="O5:Q5"/>
    <mergeCell ref="R5:R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DA76-C615-4DE3-A338-1AD96A524ED2}">
  <dimension ref="D1:K88"/>
  <sheetViews>
    <sheetView topLeftCell="B31" workbookViewId="0">
      <selection activeCell="F48" sqref="F48:F49"/>
    </sheetView>
  </sheetViews>
  <sheetFormatPr baseColWidth="10" defaultRowHeight="15" x14ac:dyDescent="0.25"/>
  <cols>
    <col min="4" max="4" width="14.140625" style="53" customWidth="1"/>
    <col min="5" max="5" width="16.28515625" style="53" customWidth="1"/>
    <col min="6" max="6" width="11.85546875" bestFit="1" customWidth="1"/>
    <col min="11" max="11" width="11.85546875" bestFit="1" customWidth="1"/>
  </cols>
  <sheetData>
    <row r="1" spans="4:11" x14ac:dyDescent="0.25">
      <c r="D1"/>
      <c r="E1" s="1"/>
    </row>
    <row r="2" spans="4:11" x14ac:dyDescent="0.25">
      <c r="D2"/>
      <c r="E2" s="36"/>
    </row>
    <row r="3" spans="4:11" x14ac:dyDescent="0.25">
      <c r="D3"/>
      <c r="E3" s="36"/>
    </row>
    <row r="4" spans="4:11" ht="15.75" thickBot="1" x14ac:dyDescent="0.3">
      <c r="D4" s="37"/>
      <c r="E4" s="37"/>
    </row>
    <row r="5" spans="4:11" ht="15.75" thickBot="1" x14ac:dyDescent="0.3">
      <c r="D5"/>
      <c r="E5" s="39"/>
    </row>
    <row r="6" spans="4:11" ht="18.75" thickBot="1" x14ac:dyDescent="0.3">
      <c r="D6" s="38" t="s">
        <v>25</v>
      </c>
      <c r="E6" s="39" t="s">
        <v>27</v>
      </c>
    </row>
    <row r="7" spans="4:11" ht="15.75" thickBot="1" x14ac:dyDescent="0.3">
      <c r="D7" s="40">
        <v>8</v>
      </c>
      <c r="E7" s="41">
        <v>10</v>
      </c>
    </row>
    <row r="8" spans="4:11" x14ac:dyDescent="0.25">
      <c r="D8" s="42">
        <v>160506313</v>
      </c>
      <c r="E8" s="42">
        <v>160506313</v>
      </c>
      <c r="F8" t="b">
        <f>D8=E8</f>
        <v>1</v>
      </c>
      <c r="I8" s="43">
        <v>5005293</v>
      </c>
      <c r="J8" s="43">
        <v>5005293</v>
      </c>
      <c r="K8" t="b">
        <f>I8=J8</f>
        <v>1</v>
      </c>
    </row>
    <row r="9" spans="4:11" x14ac:dyDescent="0.25">
      <c r="D9" s="43">
        <v>143337557</v>
      </c>
      <c r="E9" s="43">
        <v>143337557</v>
      </c>
      <c r="F9" t="b">
        <f t="shared" ref="F9:F39" si="0">D9=E9</f>
        <v>1</v>
      </c>
      <c r="I9" s="49">
        <v>3503705</v>
      </c>
      <c r="J9" s="43">
        <v>3503705</v>
      </c>
      <c r="K9" t="b">
        <f t="shared" ref="K9:K16" si="1">I9=J9</f>
        <v>1</v>
      </c>
    </row>
    <row r="10" spans="4:11" x14ac:dyDescent="0.25">
      <c r="D10" s="44">
        <v>143337557</v>
      </c>
      <c r="E10" s="43">
        <v>143337557</v>
      </c>
      <c r="F10" t="b">
        <f t="shared" si="0"/>
        <v>1</v>
      </c>
      <c r="I10" s="49">
        <v>1501588</v>
      </c>
      <c r="J10" s="43">
        <v>1501588</v>
      </c>
      <c r="K10" t="b">
        <f t="shared" si="1"/>
        <v>1</v>
      </c>
    </row>
    <row r="11" spans="4:11" x14ac:dyDescent="0.25">
      <c r="D11" s="44">
        <v>143337557</v>
      </c>
      <c r="E11" s="43">
        <v>143337557</v>
      </c>
      <c r="F11" t="b">
        <f t="shared" si="0"/>
        <v>1</v>
      </c>
      <c r="I11" s="43">
        <v>0</v>
      </c>
      <c r="J11" s="43">
        <v>0</v>
      </c>
      <c r="K11" t="b">
        <f t="shared" si="1"/>
        <v>1</v>
      </c>
    </row>
    <row r="12" spans="4:11" x14ac:dyDescent="0.25">
      <c r="D12" s="44">
        <v>110467600</v>
      </c>
      <c r="E12" s="43">
        <v>110467600</v>
      </c>
      <c r="F12" t="b">
        <f t="shared" si="0"/>
        <v>1</v>
      </c>
      <c r="I12" s="43"/>
      <c r="J12" s="43"/>
      <c r="K12" t="b">
        <f t="shared" si="1"/>
        <v>1</v>
      </c>
    </row>
    <row r="13" spans="4:11" x14ac:dyDescent="0.25">
      <c r="D13" s="43">
        <v>110467600</v>
      </c>
      <c r="E13" s="43">
        <v>110467600</v>
      </c>
      <c r="F13" t="b">
        <f t="shared" si="0"/>
        <v>1</v>
      </c>
      <c r="I13" s="43">
        <v>0</v>
      </c>
      <c r="J13" s="43">
        <v>0</v>
      </c>
      <c r="K13" t="b">
        <f t="shared" si="1"/>
        <v>1</v>
      </c>
    </row>
    <row r="14" spans="4:11" x14ac:dyDescent="0.25">
      <c r="D14" s="45">
        <v>108185245</v>
      </c>
      <c r="E14" s="46">
        <v>108185245</v>
      </c>
      <c r="F14" t="b">
        <f t="shared" si="0"/>
        <v>1</v>
      </c>
      <c r="I14" s="45"/>
      <c r="J14" s="43"/>
      <c r="K14" t="b">
        <f t="shared" si="1"/>
        <v>1</v>
      </c>
    </row>
    <row r="15" spans="4:11" x14ac:dyDescent="0.25">
      <c r="D15" s="45">
        <v>257778</v>
      </c>
      <c r="E15" s="46">
        <v>257778</v>
      </c>
      <c r="F15" t="b">
        <f t="shared" si="0"/>
        <v>1</v>
      </c>
      <c r="I15" s="43">
        <v>0</v>
      </c>
      <c r="J15" s="43">
        <v>0</v>
      </c>
      <c r="K15" t="b">
        <f t="shared" si="1"/>
        <v>1</v>
      </c>
    </row>
    <row r="16" spans="4:11" x14ac:dyDescent="0.25">
      <c r="D16" s="45">
        <v>0</v>
      </c>
      <c r="E16" s="46">
        <v>0</v>
      </c>
      <c r="F16" t="b">
        <f t="shared" si="0"/>
        <v>1</v>
      </c>
      <c r="I16" s="43">
        <v>0</v>
      </c>
      <c r="J16" s="43">
        <v>0</v>
      </c>
      <c r="K16" t="b">
        <f t="shared" si="1"/>
        <v>1</v>
      </c>
    </row>
    <row r="17" spans="4:10" x14ac:dyDescent="0.25">
      <c r="D17" s="45">
        <v>2024577</v>
      </c>
      <c r="E17" s="46">
        <v>2024577</v>
      </c>
      <c r="F17" t="b">
        <f t="shared" si="0"/>
        <v>1</v>
      </c>
      <c r="I17" s="45"/>
      <c r="J17" s="43"/>
    </row>
    <row r="18" spans="4:10" x14ac:dyDescent="0.25">
      <c r="D18" s="43">
        <v>0</v>
      </c>
      <c r="E18" s="43">
        <v>0</v>
      </c>
      <c r="F18" t="b">
        <f t="shared" si="0"/>
        <v>1</v>
      </c>
    </row>
    <row r="19" spans="4:10" x14ac:dyDescent="0.25">
      <c r="D19" s="45">
        <v>0</v>
      </c>
      <c r="E19" s="46">
        <v>0</v>
      </c>
      <c r="F19" t="b">
        <f t="shared" si="0"/>
        <v>1</v>
      </c>
    </row>
    <row r="20" spans="4:10" x14ac:dyDescent="0.25">
      <c r="D20" s="45">
        <v>0</v>
      </c>
      <c r="E20" s="46">
        <v>0</v>
      </c>
      <c r="F20" t="b">
        <f t="shared" si="0"/>
        <v>1</v>
      </c>
    </row>
    <row r="21" spans="4:10" x14ac:dyDescent="0.25">
      <c r="D21" s="44">
        <v>32723772</v>
      </c>
      <c r="E21" s="44">
        <v>32723772</v>
      </c>
      <c r="F21" t="b">
        <f t="shared" si="0"/>
        <v>1</v>
      </c>
    </row>
    <row r="22" spans="4:10" x14ac:dyDescent="0.25">
      <c r="D22" s="45">
        <v>13303686</v>
      </c>
      <c r="E22" s="46">
        <v>13303686</v>
      </c>
      <c r="F22" t="b">
        <f t="shared" si="0"/>
        <v>1</v>
      </c>
    </row>
    <row r="23" spans="4:10" x14ac:dyDescent="0.25">
      <c r="D23" s="45">
        <v>9422986</v>
      </c>
      <c r="E23" s="46">
        <v>9422986</v>
      </c>
      <c r="F23" t="b">
        <f t="shared" si="0"/>
        <v>1</v>
      </c>
    </row>
    <row r="24" spans="4:10" x14ac:dyDescent="0.25">
      <c r="D24" s="45">
        <v>0</v>
      </c>
      <c r="E24" s="46">
        <v>0</v>
      </c>
      <c r="F24" t="b">
        <f t="shared" si="0"/>
        <v>1</v>
      </c>
    </row>
    <row r="25" spans="4:10" x14ac:dyDescent="0.25">
      <c r="D25" s="45">
        <v>4203600</v>
      </c>
      <c r="E25" s="46">
        <v>4203600</v>
      </c>
      <c r="F25" t="b">
        <f t="shared" si="0"/>
        <v>1</v>
      </c>
    </row>
    <row r="26" spans="4:10" x14ac:dyDescent="0.25">
      <c r="D26" s="45">
        <v>534800</v>
      </c>
      <c r="E26" s="46">
        <v>534800</v>
      </c>
      <c r="F26" t="b">
        <f t="shared" si="0"/>
        <v>1</v>
      </c>
    </row>
    <row r="27" spans="4:10" x14ac:dyDescent="0.25">
      <c r="D27" s="45">
        <v>3153400</v>
      </c>
      <c r="E27" s="46">
        <v>3153400</v>
      </c>
      <c r="F27" t="b">
        <f t="shared" si="0"/>
        <v>1</v>
      </c>
    </row>
    <row r="28" spans="4:10" x14ac:dyDescent="0.25">
      <c r="D28" s="45">
        <v>526600</v>
      </c>
      <c r="E28" s="46">
        <v>526600</v>
      </c>
      <c r="F28" t="b">
        <f t="shared" si="0"/>
        <v>1</v>
      </c>
    </row>
    <row r="29" spans="4:10" x14ac:dyDescent="0.25">
      <c r="D29" s="45">
        <v>526600</v>
      </c>
      <c r="E29" s="46">
        <v>526600</v>
      </c>
      <c r="F29" t="b">
        <f t="shared" si="0"/>
        <v>1</v>
      </c>
    </row>
    <row r="30" spans="4:10" x14ac:dyDescent="0.25">
      <c r="D30" s="45">
        <v>1052100</v>
      </c>
      <c r="E30" s="46">
        <v>1052100</v>
      </c>
      <c r="F30" t="b">
        <f t="shared" si="0"/>
        <v>1</v>
      </c>
    </row>
    <row r="31" spans="4:10" x14ac:dyDescent="0.25">
      <c r="D31" s="44">
        <v>146185</v>
      </c>
      <c r="E31" s="44">
        <v>146185</v>
      </c>
      <c r="F31" t="b">
        <f t="shared" si="0"/>
        <v>1</v>
      </c>
    </row>
    <row r="32" spans="4:10" x14ac:dyDescent="0.25">
      <c r="D32" s="43">
        <v>146185</v>
      </c>
      <c r="E32" s="43">
        <v>146185</v>
      </c>
      <c r="F32" t="b">
        <f t="shared" si="0"/>
        <v>1</v>
      </c>
    </row>
    <row r="33" spans="4:6" x14ac:dyDescent="0.25">
      <c r="D33" s="45">
        <v>0</v>
      </c>
      <c r="E33" s="46">
        <v>0</v>
      </c>
      <c r="F33" t="b">
        <f t="shared" si="0"/>
        <v>1</v>
      </c>
    </row>
    <row r="34" spans="4:6" x14ac:dyDescent="0.25">
      <c r="D34" s="45">
        <v>146185</v>
      </c>
      <c r="E34" s="46">
        <v>146185</v>
      </c>
      <c r="F34" t="b">
        <f t="shared" si="0"/>
        <v>1</v>
      </c>
    </row>
    <row r="35" spans="4:6" x14ac:dyDescent="0.25">
      <c r="D35" s="43">
        <v>17168756</v>
      </c>
      <c r="E35" s="43">
        <v>17168756</v>
      </c>
      <c r="F35" t="b">
        <f t="shared" si="0"/>
        <v>1</v>
      </c>
    </row>
    <row r="36" spans="4:6" x14ac:dyDescent="0.25">
      <c r="D36" s="43">
        <v>17168756</v>
      </c>
      <c r="E36" s="43">
        <v>17168756</v>
      </c>
      <c r="F36" t="b">
        <f t="shared" si="0"/>
        <v>1</v>
      </c>
    </row>
    <row r="37" spans="4:6" x14ac:dyDescent="0.25">
      <c r="D37" s="43">
        <v>38600</v>
      </c>
      <c r="E37" s="43">
        <v>38600</v>
      </c>
      <c r="F37" t="b">
        <f t="shared" si="0"/>
        <v>1</v>
      </c>
    </row>
    <row r="38" spans="4:6" x14ac:dyDescent="0.25">
      <c r="D38" s="48">
        <v>17000</v>
      </c>
      <c r="E38" s="46">
        <v>17000</v>
      </c>
      <c r="F38" t="b">
        <f t="shared" si="0"/>
        <v>1</v>
      </c>
    </row>
    <row r="39" spans="4:6" x14ac:dyDescent="0.25">
      <c r="D39" s="46">
        <v>17000</v>
      </c>
      <c r="E39" s="46">
        <v>17000</v>
      </c>
      <c r="F39" t="b">
        <f t="shared" si="0"/>
        <v>1</v>
      </c>
    </row>
    <row r="40" spans="4:6" x14ac:dyDescent="0.25">
      <c r="D40" s="47"/>
      <c r="E40" s="46">
        <v>21600</v>
      </c>
      <c r="F40" t="b">
        <f>D41=E40</f>
        <v>1</v>
      </c>
    </row>
    <row r="41" spans="4:6" x14ac:dyDescent="0.25">
      <c r="D41" s="46">
        <f>D42+D43</f>
        <v>21600</v>
      </c>
      <c r="E41" s="46">
        <v>7900</v>
      </c>
      <c r="F41" t="b">
        <f t="shared" ref="F41:F43" si="2">D42=E41</f>
        <v>1</v>
      </c>
    </row>
    <row r="42" spans="4:6" x14ac:dyDescent="0.25">
      <c r="D42" s="48">
        <v>7900</v>
      </c>
      <c r="E42" s="46">
        <v>13700</v>
      </c>
      <c r="F42" t="b">
        <f t="shared" si="2"/>
        <v>1</v>
      </c>
    </row>
    <row r="43" spans="4:6" x14ac:dyDescent="0.25">
      <c r="D43" s="48">
        <v>13700</v>
      </c>
      <c r="E43" s="46">
        <v>0</v>
      </c>
      <c r="F43" t="b">
        <f t="shared" si="2"/>
        <v>1</v>
      </c>
    </row>
    <row r="44" spans="4:6" x14ac:dyDescent="0.25">
      <c r="D44" s="47"/>
      <c r="E44" s="43">
        <v>17130156</v>
      </c>
      <c r="F44" t="b">
        <f>D48=E44</f>
        <v>1</v>
      </c>
    </row>
    <row r="45" spans="4:6" x14ac:dyDescent="0.25">
      <c r="D45" s="47"/>
      <c r="E45" s="43">
        <v>1243840</v>
      </c>
      <c r="F45" t="b">
        <f t="shared" ref="F45:F51" si="3">D49=E45</f>
        <v>1</v>
      </c>
    </row>
    <row r="46" spans="4:6" x14ac:dyDescent="0.25">
      <c r="D46" s="45"/>
      <c r="E46" s="46">
        <v>38000</v>
      </c>
      <c r="F46" t="b">
        <f t="shared" si="3"/>
        <v>1</v>
      </c>
    </row>
    <row r="47" spans="4:6" x14ac:dyDescent="0.25">
      <c r="D47" s="45"/>
      <c r="E47" s="46">
        <v>1205840</v>
      </c>
      <c r="F47" t="b">
        <f t="shared" si="3"/>
        <v>1</v>
      </c>
    </row>
    <row r="48" spans="4:6" x14ac:dyDescent="0.25">
      <c r="D48" s="43">
        <v>17130156</v>
      </c>
      <c r="E48" s="43">
        <v>4460655</v>
      </c>
      <c r="F48" t="b">
        <f>D54=E48</f>
        <v>0</v>
      </c>
    </row>
    <row r="49" spans="4:6" x14ac:dyDescent="0.25">
      <c r="D49" s="43">
        <v>1243840</v>
      </c>
      <c r="E49" s="46">
        <v>4420655</v>
      </c>
      <c r="F49" t="b">
        <f>D55=E49</f>
        <v>0</v>
      </c>
    </row>
    <row r="50" spans="4:6" x14ac:dyDescent="0.25">
      <c r="D50" s="43">
        <v>38000</v>
      </c>
      <c r="E50" s="46">
        <v>40000</v>
      </c>
      <c r="F50" t="b">
        <f t="shared" si="3"/>
        <v>0</v>
      </c>
    </row>
    <row r="51" spans="4:6" x14ac:dyDescent="0.25">
      <c r="D51" s="43">
        <v>1205840</v>
      </c>
      <c r="E51" s="43">
        <v>5704538</v>
      </c>
      <c r="F51" t="b">
        <f t="shared" si="3"/>
        <v>1</v>
      </c>
    </row>
    <row r="52" spans="4:6" x14ac:dyDescent="0.25">
      <c r="D52" s="49"/>
      <c r="E52" s="46">
        <v>247581</v>
      </c>
      <c r="F52" t="b">
        <f>D58=E52</f>
        <v>1</v>
      </c>
    </row>
    <row r="53" spans="4:6" x14ac:dyDescent="0.25">
      <c r="D53" s="50"/>
      <c r="E53" s="46">
        <v>407456</v>
      </c>
      <c r="F53" t="b">
        <f>D59=E53</f>
        <v>1</v>
      </c>
    </row>
    <row r="54" spans="4:6" x14ac:dyDescent="0.25">
      <c r="D54" s="48">
        <v>4420655</v>
      </c>
      <c r="E54" s="46">
        <v>2314700</v>
      </c>
      <c r="F54" t="b">
        <f t="shared" ref="F54:F62" si="4">D60=E54</f>
        <v>1</v>
      </c>
    </row>
    <row r="55" spans="4:6" x14ac:dyDescent="0.25">
      <c r="D55" s="44">
        <f>SUM(D56:D68)</f>
        <v>5704538</v>
      </c>
      <c r="E55" s="46">
        <v>87000</v>
      </c>
      <c r="F55" t="b">
        <f t="shared" si="4"/>
        <v>1</v>
      </c>
    </row>
    <row r="56" spans="4:6" x14ac:dyDescent="0.25">
      <c r="D56" s="44"/>
      <c r="E56" s="46">
        <v>350600</v>
      </c>
      <c r="F56" t="b">
        <f t="shared" si="4"/>
        <v>1</v>
      </c>
    </row>
    <row r="57" spans="4:6" x14ac:dyDescent="0.25">
      <c r="D57" s="44"/>
      <c r="E57" s="46">
        <v>899200</v>
      </c>
      <c r="F57" t="b">
        <f t="shared" si="4"/>
        <v>1</v>
      </c>
    </row>
    <row r="58" spans="4:6" x14ac:dyDescent="0.25">
      <c r="D58" s="48">
        <v>247581</v>
      </c>
      <c r="E58" s="46">
        <v>162000</v>
      </c>
      <c r="F58" t="b">
        <f t="shared" si="4"/>
        <v>1</v>
      </c>
    </row>
    <row r="59" spans="4:6" x14ac:dyDescent="0.25">
      <c r="D59" s="48">
        <v>407456</v>
      </c>
      <c r="E59" s="46">
        <v>65000</v>
      </c>
      <c r="F59" t="b">
        <f t="shared" si="4"/>
        <v>1</v>
      </c>
    </row>
    <row r="60" spans="4:6" x14ac:dyDescent="0.25">
      <c r="D60" s="48">
        <v>2314700</v>
      </c>
      <c r="E60" s="46">
        <v>843001</v>
      </c>
      <c r="F60" t="b">
        <f t="shared" si="4"/>
        <v>1</v>
      </c>
    </row>
    <row r="61" spans="4:6" x14ac:dyDescent="0.25">
      <c r="D61" s="48">
        <v>87000</v>
      </c>
      <c r="E61" s="46">
        <v>208000</v>
      </c>
      <c r="F61" t="b">
        <f t="shared" si="4"/>
        <v>1</v>
      </c>
    </row>
    <row r="62" spans="4:6" x14ac:dyDescent="0.25">
      <c r="D62" s="48">
        <v>350600</v>
      </c>
      <c r="E62" s="46">
        <v>120000</v>
      </c>
      <c r="F62" t="b">
        <f t="shared" si="4"/>
        <v>1</v>
      </c>
    </row>
    <row r="63" spans="4:6" x14ac:dyDescent="0.25">
      <c r="D63" s="48">
        <v>899200</v>
      </c>
      <c r="E63" s="43">
        <v>715830</v>
      </c>
      <c r="F63" t="b">
        <f>D72=E63</f>
        <v>1</v>
      </c>
    </row>
    <row r="64" spans="4:6" x14ac:dyDescent="0.25">
      <c r="D64" s="48">
        <v>162000</v>
      </c>
      <c r="E64" s="46">
        <v>120830</v>
      </c>
      <c r="F64" t="b">
        <f t="shared" ref="F64:F68" si="5">D73=E64</f>
        <v>1</v>
      </c>
    </row>
    <row r="65" spans="4:6" x14ac:dyDescent="0.25">
      <c r="D65" s="48">
        <v>65000</v>
      </c>
      <c r="E65" s="46">
        <v>595000</v>
      </c>
      <c r="F65" t="b">
        <f t="shared" si="5"/>
        <v>1</v>
      </c>
    </row>
    <row r="66" spans="4:6" x14ac:dyDescent="0.25">
      <c r="D66" s="48">
        <v>843001</v>
      </c>
      <c r="E66" s="43">
        <v>5005293</v>
      </c>
      <c r="F66" t="b">
        <f t="shared" si="5"/>
        <v>0</v>
      </c>
    </row>
    <row r="67" spans="4:6" x14ac:dyDescent="0.25">
      <c r="D67" s="48">
        <v>208000</v>
      </c>
      <c r="E67" s="46">
        <v>3503705</v>
      </c>
      <c r="F67" t="b">
        <f t="shared" si="5"/>
        <v>0</v>
      </c>
    </row>
    <row r="68" spans="4:6" x14ac:dyDescent="0.25">
      <c r="D68" s="48">
        <v>120000</v>
      </c>
      <c r="E68" s="46">
        <v>1501588</v>
      </c>
      <c r="F68" t="b">
        <f t="shared" si="5"/>
        <v>0</v>
      </c>
    </row>
    <row r="69" spans="4:6" x14ac:dyDescent="0.25">
      <c r="D69" s="48"/>
      <c r="E69" s="43">
        <v>0</v>
      </c>
    </row>
    <row r="70" spans="4:6" x14ac:dyDescent="0.25">
      <c r="D70" s="48"/>
      <c r="E70" s="43"/>
    </row>
    <row r="71" spans="4:6" x14ac:dyDescent="0.25">
      <c r="D71" s="48"/>
      <c r="E71" s="43">
        <v>0</v>
      </c>
    </row>
    <row r="72" spans="4:6" x14ac:dyDescent="0.25">
      <c r="D72" s="44">
        <v>715830</v>
      </c>
      <c r="E72" s="46"/>
    </row>
    <row r="73" spans="4:6" x14ac:dyDescent="0.25">
      <c r="D73" s="47">
        <v>120830</v>
      </c>
      <c r="E73" s="43">
        <v>0</v>
      </c>
    </row>
    <row r="74" spans="4:6" x14ac:dyDescent="0.25">
      <c r="D74" s="47">
        <v>595000</v>
      </c>
      <c r="E74" s="43">
        <v>0</v>
      </c>
    </row>
    <row r="75" spans="4:6" x14ac:dyDescent="0.25">
      <c r="D75" s="43">
        <f>D76+D77</f>
        <v>6328921</v>
      </c>
      <c r="E75" s="46"/>
    </row>
    <row r="76" spans="4:6" x14ac:dyDescent="0.25">
      <c r="D76" s="49">
        <v>4430245</v>
      </c>
      <c r="E76" s="51">
        <v>262197479</v>
      </c>
    </row>
    <row r="77" spans="4:6" x14ac:dyDescent="0.25">
      <c r="D77" s="49">
        <v>1898676</v>
      </c>
    </row>
    <row r="78" spans="4:6" x14ac:dyDescent="0.25">
      <c r="D78" s="43">
        <v>0</v>
      </c>
      <c r="E78" s="54"/>
    </row>
    <row r="79" spans="4:6" x14ac:dyDescent="0.25">
      <c r="D79" s="43"/>
      <c r="E79" s="51">
        <v>262197479</v>
      </c>
    </row>
    <row r="80" spans="4:6" x14ac:dyDescent="0.25">
      <c r="D80" s="43">
        <v>0</v>
      </c>
    </row>
    <row r="81" spans="4:4" x14ac:dyDescent="0.25">
      <c r="D81" s="45"/>
    </row>
    <row r="82" spans="4:4" x14ac:dyDescent="0.25">
      <c r="D82" s="43">
        <v>0</v>
      </c>
    </row>
    <row r="83" spans="4:4" x14ac:dyDescent="0.25">
      <c r="D83" s="43">
        <v>0</v>
      </c>
    </row>
    <row r="84" spans="4:4" x14ac:dyDescent="0.25">
      <c r="D84" s="45"/>
    </row>
    <row r="85" spans="4:4" x14ac:dyDescent="0.25">
      <c r="D85" s="51">
        <v>262197479</v>
      </c>
    </row>
    <row r="86" spans="4:4" x14ac:dyDescent="0.25">
      <c r="D86" s="52"/>
    </row>
    <row r="87" spans="4:4" x14ac:dyDescent="0.25">
      <c r="D87" s="54"/>
    </row>
    <row r="88" spans="4:4" x14ac:dyDescent="0.25">
      <c r="D88" s="51">
        <f>SUBTOTAL(9,D14:D84)</f>
        <v>260344080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FISCAL</dc:creator>
  <cp:lastModifiedBy>Liliana Quiroga</cp:lastModifiedBy>
  <dcterms:created xsi:type="dcterms:W3CDTF">2023-03-31T23:09:56Z</dcterms:created>
  <dcterms:modified xsi:type="dcterms:W3CDTF">2023-04-16T22:49:21Z</dcterms:modified>
</cp:coreProperties>
</file>